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9210" windowHeight="4950" activeTab="4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10" sheetId="6" r:id="rId6"/>
    <sheet name="Munka8" sheetId="7" r:id="rId7"/>
    <sheet name="Munka7" sheetId="8" r:id="rId8"/>
    <sheet name="Munka04" sheetId="9" r:id="rId9"/>
    <sheet name="Munka 5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>
    <definedName name="_xlnm.Print_Area" localSheetId="8">'Munka04'!$A$2:$E$15</definedName>
    <definedName name="_xlnm.Print_Area" localSheetId="7">'Munka7'!$A$2:$E$18</definedName>
  </definedNames>
  <calcPr fullCalcOnLoad="1"/>
</workbook>
</file>

<file path=xl/sharedStrings.xml><?xml version="1.0" encoding="utf-8"?>
<sst xmlns="http://schemas.openxmlformats.org/spreadsheetml/2006/main" count="220" uniqueCount="106">
  <si>
    <t>Eszközök</t>
  </si>
  <si>
    <t>Források</t>
  </si>
  <si>
    <t>1. változat</t>
  </si>
  <si>
    <t>X időpont</t>
  </si>
  <si>
    <t>Pénzeszközök</t>
  </si>
  <si>
    <t>Ügyfél betét</t>
  </si>
  <si>
    <t>Állampapír</t>
  </si>
  <si>
    <t>Pénzint. betét (kivéve : MNB)</t>
  </si>
  <si>
    <t>Pénzint.köv.</t>
  </si>
  <si>
    <t>Egyéb kötelezettségek</t>
  </si>
  <si>
    <t>Likvid eszközök összesen</t>
  </si>
  <si>
    <t>Összesen</t>
  </si>
  <si>
    <t>Ügyfél követelések (céltartalék nélkül)</t>
  </si>
  <si>
    <t>MNB ref. hitel</t>
  </si>
  <si>
    <t>Befektetések (céltartalék nélkül)</t>
  </si>
  <si>
    <t>Egyéb</t>
  </si>
  <si>
    <t>Tárgyi és immat. eszközök</t>
  </si>
  <si>
    <t>Saját tőke</t>
  </si>
  <si>
    <t>2. változat</t>
  </si>
  <si>
    <t>Felszámolás</t>
  </si>
  <si>
    <t>mérlegadat</t>
  </si>
  <si>
    <t>(%)</t>
  </si>
  <si>
    <t>Megtérülés</t>
  </si>
  <si>
    <t>Összesen  (likvidációs érték)</t>
  </si>
  <si>
    <t>Összes betét</t>
  </si>
  <si>
    <t>Állami gar. állomány</t>
  </si>
  <si>
    <t>Nem biztosított betétek állománya (lakossági)</t>
  </si>
  <si>
    <t>OBA által biztosított állomány</t>
  </si>
  <si>
    <t xml:space="preserve">le: 1 millió Ft feletti </t>
  </si>
  <si>
    <t>OBA kötelezettség</t>
  </si>
  <si>
    <t>ebből :lakossági</t>
  </si>
  <si>
    <t xml:space="preserve">           jogi személy</t>
  </si>
  <si>
    <t>OBA által ki nem fizetendő állomány</t>
  </si>
  <si>
    <t>Világbankos</t>
  </si>
  <si>
    <t>OBA</t>
  </si>
  <si>
    <t>Az eszköz- megtérülés becslése alapján 1996-ig</t>
  </si>
  <si>
    <t>Az eszköz-megtérülés becslése alapján (1997-től)</t>
  </si>
  <si>
    <t>Likvidációs eszközérték</t>
  </si>
  <si>
    <t>Likvidációs értéket csökkentő tényezők :</t>
  </si>
  <si>
    <t>Felszámolói díj</t>
  </si>
  <si>
    <t>Felszámolási költség</t>
  </si>
  <si>
    <t>Hitelezők számára fennmaradó összeg</t>
  </si>
  <si>
    <t>Időtényező hatása :</t>
  </si>
  <si>
    <t>50%-os részkifizetés diszkontértéke egy év múlva (20 %-os kamatlábbal számolva)</t>
  </si>
  <si>
    <t>Fennmaradó 50 % diszkontértéke zárómérleg alapján két év múlva (15 %-os  2. évi kamatlábbal számolva)</t>
  </si>
  <si>
    <r>
      <t xml:space="preserve">Hitelezői kielégítési alap  </t>
    </r>
    <r>
      <rPr>
        <sz val="12"/>
        <rFont val="Times New Roman CE"/>
        <family val="0"/>
      </rPr>
      <t>(kerekítve)</t>
    </r>
  </si>
  <si>
    <t>1996-ig</t>
  </si>
  <si>
    <t>Követelés összege</t>
  </si>
  <si>
    <t>Kielégítés aránya</t>
  </si>
  <si>
    <t>Kielégítés összege</t>
  </si>
  <si>
    <t>Veszteség</t>
  </si>
  <si>
    <t>Költségvetés az államilag garantált betétek után</t>
  </si>
  <si>
    <t>Nem biztosított lakosság</t>
  </si>
  <si>
    <t>OBA (biztosított lakosság után)</t>
  </si>
  <si>
    <r>
      <t xml:space="preserve">Összesen (felszámolási tv. d./ kategória) </t>
    </r>
    <r>
      <rPr>
        <i/>
        <sz val="12"/>
        <rFont val="Times New Roman CE"/>
        <family val="0"/>
      </rPr>
      <t>-kerekítve</t>
    </r>
  </si>
  <si>
    <t>Nem biztosított betétek (jogi személy)</t>
  </si>
  <si>
    <t>OBA  (bizt. jogi személyek után)</t>
  </si>
  <si>
    <t>OBA  (műveleti költség)</t>
  </si>
  <si>
    <t>Pénzint. betét</t>
  </si>
  <si>
    <t>Egyéb kötelezettség</t>
  </si>
  <si>
    <t>MNB ref.</t>
  </si>
  <si>
    <r>
      <t xml:space="preserve">Összesen (felszámolási tv. f./ kategória) </t>
    </r>
    <r>
      <rPr>
        <i/>
        <sz val="12"/>
        <rFont val="Times New Roman CE"/>
        <family val="0"/>
      </rPr>
      <t>-kerekítve</t>
    </r>
  </si>
  <si>
    <t>Mindösszesen</t>
  </si>
  <si>
    <t>Ebből OBA összesen</t>
  </si>
  <si>
    <t>Mérleg adat</t>
  </si>
  <si>
    <t>Osztozkodás</t>
  </si>
  <si>
    <t>eszköz:+</t>
  </si>
  <si>
    <t>%</t>
  </si>
  <si>
    <t>MdFt</t>
  </si>
  <si>
    <t>MNB</t>
  </si>
  <si>
    <t>forrás: -</t>
  </si>
  <si>
    <t>Betét</t>
  </si>
  <si>
    <t>OBA hitel</t>
  </si>
  <si>
    <t>OBA kamat</t>
  </si>
  <si>
    <t>Banküzem (MNB)</t>
  </si>
  <si>
    <t xml:space="preserve">Nem ref. hitel </t>
  </si>
  <si>
    <t>Tárgyi eszköz</t>
  </si>
  <si>
    <t>Refinanszírozott hitel</t>
  </si>
  <si>
    <t>MNB ref.hitel</t>
  </si>
  <si>
    <t>MNB-OBA megállapodás</t>
  </si>
  <si>
    <t>Megtérülés aránya</t>
  </si>
  <si>
    <t>Megtérülés összege</t>
  </si>
  <si>
    <t>Egyéb követelés</t>
  </si>
  <si>
    <t>Eszközérték</t>
  </si>
  <si>
    <t>le:fedezetlen kötelezettség</t>
  </si>
  <si>
    <t>le:banküzemi, v. felszámolási költség</t>
  </si>
  <si>
    <t>Maradvány eszközérték</t>
  </si>
  <si>
    <t>OBA követelés össz.</t>
  </si>
  <si>
    <t>Le: OBA opció eszközökre</t>
  </si>
  <si>
    <t>Eszköz érték maradvány opció után</t>
  </si>
  <si>
    <t>OBA követelés maradvány</t>
  </si>
  <si>
    <t>MNB követelés</t>
  </si>
  <si>
    <t>OBA összesen</t>
  </si>
  <si>
    <t>Felszámoló          (díj és költség)</t>
  </si>
  <si>
    <t>Pézint. betét</t>
  </si>
  <si>
    <t>Nem biztosított betétek</t>
  </si>
  <si>
    <t>OBA költség</t>
  </si>
  <si>
    <t>Ebből OBA össz.</t>
  </si>
  <si>
    <t>Követelő</t>
  </si>
  <si>
    <t>x</t>
  </si>
  <si>
    <t>Felszámoló</t>
  </si>
  <si>
    <t>Ebből le : OBA opció</t>
  </si>
  <si>
    <t xml:space="preserve">                 Felszámoló</t>
  </si>
  <si>
    <t>Maradvány</t>
  </si>
  <si>
    <t xml:space="preserve">Pénzint. betét </t>
  </si>
  <si>
    <t>Megelőzés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</si>
</sst>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0.000"/>
    <numFmt numFmtId="167" formatCode="#,##0.0"/>
  </numFmts>
  <fonts count="42">
    <font>
      <sz val="12"/>
      <name val="HTimes"/>
      <family val="0"/>
    </font>
    <font>
      <b/>
      <sz val="12"/>
      <name val="HTimes"/>
      <family val="0"/>
    </font>
    <font>
      <i/>
      <sz val="12"/>
      <name val="HTimes"/>
      <family val="0"/>
    </font>
    <font>
      <b/>
      <i/>
      <sz val="12"/>
      <name val="HTimes"/>
      <family val="0"/>
    </font>
    <font>
      <sz val="10"/>
      <name val="HTimes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sz val="8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Up"/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vertical="top" wrapText="1"/>
    </xf>
    <xf numFmtId="9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9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0" fillId="0" borderId="11" xfId="0" applyNumberFormat="1" applyBorder="1" applyAlignment="1">
      <alignment vertical="center"/>
    </xf>
    <xf numFmtId="9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horizontal="centerContinuous"/>
    </xf>
    <xf numFmtId="164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0" xfId="0" applyNumberFormat="1" applyFont="1" applyBorder="1" applyAlignment="1">
      <alignment vertical="center"/>
    </xf>
    <xf numFmtId="9" fontId="0" fillId="0" borderId="10" xfId="0" applyNumberFormat="1" applyBorder="1" applyAlignment="1">
      <alignment vertical="center"/>
    </xf>
    <xf numFmtId="164" fontId="4" fillId="33" borderId="13" xfId="0" applyNumberFormat="1" applyFont="1" applyFill="1" applyBorder="1" applyAlignment="1">
      <alignment horizontal="center" vertical="center"/>
    </xf>
    <xf numFmtId="164" fontId="4" fillId="33" borderId="20" xfId="0" applyNumberFormat="1" applyFont="1" applyFill="1" applyBorder="1" applyAlignment="1">
      <alignment horizontal="center" vertical="center"/>
    </xf>
    <xf numFmtId="164" fontId="4" fillId="33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164" fontId="0" fillId="0" borderId="13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0" fontId="0" fillId="0" borderId="27" xfId="0" applyBorder="1" applyAlignment="1">
      <alignment vertical="top" wrapText="1"/>
    </xf>
    <xf numFmtId="0" fontId="0" fillId="0" borderId="29" xfId="0" applyBorder="1" applyAlignment="1">
      <alignment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32" xfId="0" applyBorder="1" applyAlignment="1">
      <alignment vertical="center"/>
    </xf>
    <xf numFmtId="9" fontId="0" fillId="0" borderId="33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164" fontId="0" fillId="0" borderId="34" xfId="0" applyNumberFormat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33" borderId="13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33" borderId="31" xfId="0" applyFill="1" applyBorder="1" applyAlignment="1">
      <alignment vertical="center"/>
    </xf>
    <xf numFmtId="164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33" borderId="3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9" xfId="0" applyFill="1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9" fontId="0" fillId="0" borderId="38" xfId="0" applyNumberFormat="1" applyBorder="1" applyAlignment="1">
      <alignment horizontal="center" vertical="top" wrapText="1"/>
    </xf>
    <xf numFmtId="9" fontId="4" fillId="33" borderId="29" xfId="0" applyNumberFormat="1" applyFont="1" applyFill="1" applyBorder="1" applyAlignment="1">
      <alignment horizontal="center" vertical="center"/>
    </xf>
    <xf numFmtId="9" fontId="4" fillId="33" borderId="39" xfId="0" applyNumberFormat="1" applyFont="1" applyFill="1" applyBorder="1" applyAlignment="1">
      <alignment horizontal="center" vertical="center"/>
    </xf>
    <xf numFmtId="9" fontId="0" fillId="0" borderId="29" xfId="0" applyNumberFormat="1" applyFont="1" applyBorder="1" applyAlignment="1">
      <alignment vertical="center"/>
    </xf>
    <xf numFmtId="9" fontId="0" fillId="0" borderId="39" xfId="0" applyNumberFormat="1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35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20" xfId="0" applyNumberFormat="1" applyFont="1" applyBorder="1" applyAlignment="1">
      <alignment vertical="center"/>
    </xf>
    <xf numFmtId="164" fontId="0" fillId="0" borderId="21" xfId="0" applyNumberFormat="1" applyFont="1" applyBorder="1" applyAlignment="1">
      <alignment vertical="center"/>
    </xf>
    <xf numFmtId="164" fontId="0" fillId="33" borderId="13" xfId="0" applyNumberFormat="1" applyFont="1" applyFill="1" applyBorder="1" applyAlignment="1">
      <alignment horizontal="center" vertical="center"/>
    </xf>
    <xf numFmtId="9" fontId="0" fillId="33" borderId="29" xfId="0" applyNumberFormat="1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vertical="center"/>
    </xf>
    <xf numFmtId="9" fontId="0" fillId="33" borderId="29" xfId="0" applyNumberFormat="1" applyFont="1" applyFill="1" applyBorder="1" applyAlignment="1">
      <alignment vertical="center"/>
    </xf>
    <xf numFmtId="164" fontId="0" fillId="33" borderId="13" xfId="0" applyNumberFormat="1" applyFont="1" applyFill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38" xfId="0" applyBorder="1" applyAlignment="1">
      <alignment vertical="top" wrapText="1"/>
    </xf>
    <xf numFmtId="9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9" fontId="0" fillId="0" borderId="32" xfId="0" applyNumberFormat="1" applyBorder="1" applyAlignment="1">
      <alignment vertical="center"/>
    </xf>
    <xf numFmtId="9" fontId="0" fillId="0" borderId="29" xfId="0" applyNumberFormat="1" applyBorder="1" applyAlignment="1">
      <alignment vertical="center"/>
    </xf>
    <xf numFmtId="164" fontId="0" fillId="0" borderId="2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33" borderId="10" xfId="0" applyNumberFormat="1" applyFont="1" applyFill="1" applyBorder="1" applyAlignment="1">
      <alignment vertical="center"/>
    </xf>
    <xf numFmtId="9" fontId="0" fillId="33" borderId="29" xfId="0" applyNumberFormat="1" applyFont="1" applyFill="1" applyBorder="1" applyAlignment="1">
      <alignment vertical="center"/>
    </xf>
    <xf numFmtId="164" fontId="0" fillId="33" borderId="13" xfId="0" applyNumberForma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9" fontId="0" fillId="0" borderId="30" xfId="0" applyNumberFormat="1" applyFont="1" applyBorder="1" applyAlignment="1">
      <alignment vertical="center"/>
    </xf>
    <xf numFmtId="0" fontId="5" fillId="0" borderId="38" xfId="0" applyFont="1" applyBorder="1" applyAlignment="1">
      <alignment vertical="top" wrapText="1"/>
    </xf>
    <xf numFmtId="0" fontId="5" fillId="0" borderId="38" xfId="0" applyFont="1" applyBorder="1" applyAlignment="1">
      <alignment/>
    </xf>
    <xf numFmtId="0" fontId="5" fillId="0" borderId="0" xfId="0" applyFont="1" applyAlignment="1">
      <alignment/>
    </xf>
    <xf numFmtId="0" fontId="6" fillId="0" borderId="29" xfId="0" applyFont="1" applyBorder="1" applyAlignment="1">
      <alignment vertical="center" wrapText="1"/>
    </xf>
    <xf numFmtId="0" fontId="5" fillId="0" borderId="2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5" fillId="0" borderId="18" xfId="0" applyFont="1" applyBorder="1" applyAlignment="1">
      <alignment vertical="top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0" fontId="6" fillId="0" borderId="34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5" fillId="0" borderId="41" xfId="0" applyFont="1" applyBorder="1" applyAlignment="1">
      <alignment vertical="top" wrapText="1"/>
    </xf>
    <xf numFmtId="3" fontId="5" fillId="0" borderId="11" xfId="0" applyNumberFormat="1" applyFont="1" applyBorder="1" applyAlignment="1">
      <alignment horizontal="center" vertical="justify" textRotation="90" wrapText="1"/>
    </xf>
    <xf numFmtId="0" fontId="5" fillId="0" borderId="11" xfId="0" applyFont="1" applyBorder="1" applyAlignment="1">
      <alignment horizontal="center" vertical="justify" textRotation="90" wrapText="1"/>
    </xf>
    <xf numFmtId="3" fontId="5" fillId="0" borderId="12" xfId="0" applyNumberFormat="1" applyFont="1" applyBorder="1" applyAlignment="1">
      <alignment horizontal="center" vertical="justify" textRotation="90" wrapText="1"/>
    </xf>
    <xf numFmtId="3" fontId="5" fillId="0" borderId="41" xfId="0" applyNumberFormat="1" applyFont="1" applyBorder="1" applyAlignment="1">
      <alignment horizontal="center" vertical="justify" textRotation="90" wrapText="1"/>
    </xf>
    <xf numFmtId="0" fontId="5" fillId="0" borderId="34" xfId="0" applyFont="1" applyBorder="1" applyAlignment="1">
      <alignment vertical="center" wrapText="1"/>
    </xf>
    <xf numFmtId="3" fontId="5" fillId="0" borderId="33" xfId="0" applyNumberFormat="1" applyFont="1" applyBorder="1" applyAlignment="1">
      <alignment vertical="center"/>
    </xf>
    <xf numFmtId="9" fontId="5" fillId="0" borderId="33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9" fontId="5" fillId="0" borderId="1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9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9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9" fontId="7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5" fillId="0" borderId="12" xfId="0" applyFont="1" applyBorder="1" applyAlignment="1">
      <alignment/>
    </xf>
    <xf numFmtId="3" fontId="5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top" wrapText="1"/>
    </xf>
    <xf numFmtId="3" fontId="5" fillId="0" borderId="18" xfId="0" applyNumberFormat="1" applyFont="1" applyBorder="1" applyAlignment="1">
      <alignment horizontal="centerContinuous"/>
    </xf>
    <xf numFmtId="0" fontId="5" fillId="0" borderId="42" xfId="0" applyFont="1" applyBorder="1" applyAlignment="1">
      <alignment horizontal="centerContinuous"/>
    </xf>
    <xf numFmtId="3" fontId="5" fillId="0" borderId="16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28" xfId="0" applyFont="1" applyBorder="1" applyAlignment="1">
      <alignment vertical="top" wrapText="1"/>
    </xf>
    <xf numFmtId="3" fontId="5" fillId="0" borderId="25" xfId="0" applyNumberFormat="1" applyFont="1" applyBorder="1" applyAlignment="1">
      <alignment horizontal="centerContinuous"/>
    </xf>
    <xf numFmtId="0" fontId="5" fillId="0" borderId="43" xfId="0" applyFont="1" applyBorder="1" applyAlignment="1">
      <alignment horizontal="centerContinuous"/>
    </xf>
    <xf numFmtId="3" fontId="5" fillId="0" borderId="26" xfId="0" applyNumberFormat="1" applyFont="1" applyBorder="1" applyAlignment="1">
      <alignment horizontal="centerContinuous"/>
    </xf>
    <xf numFmtId="0" fontId="5" fillId="0" borderId="25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26" xfId="0" applyFont="1" applyBorder="1" applyAlignment="1">
      <alignment/>
    </xf>
    <xf numFmtId="0" fontId="8" fillId="0" borderId="11" xfId="0" applyFont="1" applyBorder="1" applyAlignment="1">
      <alignment horizontal="center" textRotation="90"/>
    </xf>
    <xf numFmtId="3" fontId="8" fillId="0" borderId="12" xfId="0" applyNumberFormat="1" applyFont="1" applyBorder="1" applyAlignment="1">
      <alignment horizontal="center" textRotation="90"/>
    </xf>
    <xf numFmtId="0" fontId="8" fillId="0" borderId="41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8" fillId="0" borderId="0" xfId="0" applyFont="1" applyAlignment="1">
      <alignment/>
    </xf>
    <xf numFmtId="3" fontId="5" fillId="0" borderId="13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9" fontId="5" fillId="0" borderId="10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 vertical="top" wrapText="1"/>
    </xf>
    <xf numFmtId="0" fontId="5" fillId="0" borderId="41" xfId="0" applyFont="1" applyBorder="1" applyAlignment="1">
      <alignment vertical="center" wrapText="1"/>
    </xf>
    <xf numFmtId="0" fontId="5" fillId="0" borderId="31" xfId="0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12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center" textRotation="90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6" fillId="0" borderId="38" xfId="0" applyFont="1" applyBorder="1" applyAlignment="1">
      <alignment vertical="center" wrapText="1"/>
    </xf>
    <xf numFmtId="0" fontId="6" fillId="0" borderId="38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167" fontId="5" fillId="0" borderId="29" xfId="0" applyNumberFormat="1" applyFont="1" applyBorder="1" applyAlignment="1">
      <alignment horizontal="center" vertical="center" wrapText="1"/>
    </xf>
    <xf numFmtId="167" fontId="5" fillId="0" borderId="3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3" fontId="5" fillId="0" borderId="31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34" xfId="0" applyNumberFormat="1" applyFont="1" applyBorder="1" applyAlignment="1">
      <alignment horizontal="right" vertical="center"/>
    </xf>
    <xf numFmtId="9" fontId="5" fillId="0" borderId="33" xfId="0" applyNumberFormat="1" applyFont="1" applyBorder="1" applyAlignment="1">
      <alignment horizontal="right" vertical="center"/>
    </xf>
    <xf numFmtId="3" fontId="5" fillId="0" borderId="35" xfId="0" applyNumberFormat="1" applyFont="1" applyBorder="1" applyAlignment="1">
      <alignment horizontal="right" vertical="center"/>
    </xf>
    <xf numFmtId="3" fontId="5" fillId="0" borderId="36" xfId="0" applyNumberFormat="1" applyFont="1" applyBorder="1" applyAlignment="1">
      <alignment horizontal="right" vertical="center"/>
    </xf>
    <xf numFmtId="9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center" wrapText="1"/>
    </xf>
    <xf numFmtId="3" fontId="6" fillId="0" borderId="29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9" fontId="7" fillId="0" borderId="10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9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5" fillId="0" borderId="42" xfId="0" applyNumberFormat="1" applyFont="1" applyBorder="1" applyAlignment="1">
      <alignment/>
    </xf>
    <xf numFmtId="0" fontId="5" fillId="0" borderId="42" xfId="0" applyFont="1" applyBorder="1" applyAlignment="1">
      <alignment/>
    </xf>
    <xf numFmtId="3" fontId="5" fillId="0" borderId="43" xfId="0" applyNumberFormat="1" applyFont="1" applyBorder="1" applyAlignment="1">
      <alignment horizontal="centerContinuous"/>
    </xf>
    <xf numFmtId="3" fontId="5" fillId="0" borderId="42" xfId="0" applyNumberFormat="1" applyFont="1" applyBorder="1" applyAlignment="1">
      <alignment horizontal="centerContinuous"/>
    </xf>
    <xf numFmtId="3" fontId="5" fillId="0" borderId="0" xfId="0" applyNumberFormat="1" applyFont="1" applyAlignment="1">
      <alignment horizontal="right"/>
    </xf>
    <xf numFmtId="0" fontId="5" fillId="0" borderId="38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3" fontId="6" fillId="0" borderId="38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3" fontId="5" fillId="0" borderId="29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3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 wrapText="1"/>
    </xf>
    <xf numFmtId="3" fontId="5" fillId="0" borderId="0" xfId="0" applyNumberFormat="1" applyFont="1" applyAlignment="1">
      <alignment horizontal="centerContinuous" vertical="center"/>
    </xf>
    <xf numFmtId="0" fontId="5" fillId="0" borderId="30" xfId="0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/>
    </xf>
    <xf numFmtId="0" fontId="6" fillId="0" borderId="29" xfId="0" applyFont="1" applyBorder="1" applyAlignment="1">
      <alignment vertical="top" wrapText="1"/>
    </xf>
    <xf numFmtId="3" fontId="6" fillId="0" borderId="32" xfId="0" applyNumberFormat="1" applyFont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38" xfId="0" applyFont="1" applyBorder="1" applyAlignment="1">
      <alignment vertical="top" wrapText="1"/>
    </xf>
    <xf numFmtId="167" fontId="5" fillId="0" borderId="33" xfId="0" applyNumberFormat="1" applyFont="1" applyBorder="1" applyAlignment="1">
      <alignment vertical="center"/>
    </xf>
    <xf numFmtId="167" fontId="5" fillId="0" borderId="35" xfId="0" applyNumberFormat="1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167" fontId="5" fillId="0" borderId="13" xfId="0" applyNumberFormat="1" applyFont="1" applyBorder="1" applyAlignment="1">
      <alignment vertical="center"/>
    </xf>
    <xf numFmtId="167" fontId="5" fillId="0" borderId="14" xfId="0" applyNumberFormat="1" applyFont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9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41" xfId="0" applyFont="1" applyBorder="1" applyAlignment="1">
      <alignment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6" fillId="0" borderId="38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5" sqref="D5"/>
    </sheetView>
  </sheetViews>
  <sheetFormatPr defaultColWidth="9" defaultRowHeight="15"/>
  <cols>
    <col min="1" max="1" width="17.3984375" style="255" customWidth="1"/>
    <col min="2" max="2" width="11" style="129" customWidth="1"/>
    <col min="3" max="3" width="6.3984375" style="121" customWidth="1"/>
    <col min="4" max="4" width="15.8984375" style="128" customWidth="1"/>
    <col min="5" max="5" width="11.69921875" style="129" customWidth="1"/>
    <col min="6" max="6" width="6.09765625" style="121" customWidth="1"/>
    <col min="7" max="16384" width="9" style="121" customWidth="1"/>
  </cols>
  <sheetData>
    <row r="1" spans="1:6" ht="33.75" customHeight="1">
      <c r="A1" s="254" t="s">
        <v>0</v>
      </c>
      <c r="B1" s="247"/>
      <c r="C1" s="246"/>
      <c r="D1" s="248" t="s">
        <v>1</v>
      </c>
      <c r="E1" s="249"/>
      <c r="F1" s="244"/>
    </row>
    <row r="2" spans="1:6" ht="18.75" customHeight="1" thickBot="1">
      <c r="A2" s="254"/>
      <c r="B2" s="247"/>
      <c r="C2" s="246"/>
      <c r="D2" s="248"/>
      <c r="E2" s="249" t="s">
        <v>2</v>
      </c>
      <c r="F2" s="244"/>
    </row>
    <row r="3" spans="1:6" ht="16.5" thickBot="1">
      <c r="A3" s="193"/>
      <c r="B3" s="192" t="s">
        <v>3</v>
      </c>
      <c r="C3" s="164"/>
      <c r="D3" s="140"/>
      <c r="E3" s="192" t="s">
        <v>3</v>
      </c>
      <c r="F3" s="164"/>
    </row>
    <row r="4" spans="1:6" ht="15.75">
      <c r="A4" s="136" t="s">
        <v>4</v>
      </c>
      <c r="B4" s="165">
        <v>16</v>
      </c>
      <c r="C4" s="167"/>
      <c r="D4" s="136" t="s">
        <v>5</v>
      </c>
      <c r="E4" s="165">
        <v>67</v>
      </c>
      <c r="F4" s="166"/>
    </row>
    <row r="5" spans="1:6" ht="15.75">
      <c r="A5" s="136" t="s">
        <v>6</v>
      </c>
      <c r="B5" s="165">
        <v>32</v>
      </c>
      <c r="C5" s="167"/>
      <c r="D5" s="136" t="s">
        <v>104</v>
      </c>
      <c r="E5" s="165">
        <v>7</v>
      </c>
      <c r="F5" s="166"/>
    </row>
    <row r="6" spans="1:6" ht="15.75">
      <c r="A6" s="136" t="s">
        <v>8</v>
      </c>
      <c r="B6" s="165">
        <v>1</v>
      </c>
      <c r="C6" s="167"/>
      <c r="D6" s="136" t="s">
        <v>9</v>
      </c>
      <c r="E6" s="165">
        <v>6</v>
      </c>
      <c r="F6" s="166"/>
    </row>
    <row r="7" spans="1:6" ht="35.25" customHeight="1">
      <c r="A7" s="136" t="s">
        <v>10</v>
      </c>
      <c r="B7" s="165">
        <f>SUM(B4:B6)</f>
        <v>49</v>
      </c>
      <c r="C7" s="167"/>
      <c r="D7" s="189" t="s">
        <v>11</v>
      </c>
      <c r="E7" s="165">
        <f>SUM(E4:E6)</f>
        <v>80</v>
      </c>
      <c r="F7" s="168"/>
    </row>
    <row r="8" spans="1:6" ht="34.5" customHeight="1">
      <c r="A8" s="136" t="s">
        <v>12</v>
      </c>
      <c r="B8" s="165">
        <v>30</v>
      </c>
      <c r="C8" s="167"/>
      <c r="D8" s="136" t="s">
        <v>13</v>
      </c>
      <c r="E8" s="165">
        <v>9</v>
      </c>
      <c r="F8" s="166"/>
    </row>
    <row r="9" spans="1:6" ht="34.5" customHeight="1">
      <c r="A9" s="136" t="s">
        <v>14</v>
      </c>
      <c r="B9" s="165">
        <v>5</v>
      </c>
      <c r="C9" s="167"/>
      <c r="D9" s="136" t="s">
        <v>15</v>
      </c>
      <c r="E9" s="165">
        <v>0</v>
      </c>
      <c r="F9" s="166"/>
    </row>
    <row r="10" spans="1:6" ht="31.5">
      <c r="A10" s="136" t="s">
        <v>16</v>
      </c>
      <c r="B10" s="165">
        <v>2</v>
      </c>
      <c r="C10" s="167"/>
      <c r="D10" s="136"/>
      <c r="E10" s="165"/>
      <c r="F10" s="168"/>
    </row>
    <row r="11" spans="1:6" ht="24.75" customHeight="1" thickBot="1">
      <c r="A11" s="136" t="s">
        <v>15</v>
      </c>
      <c r="B11" s="165">
        <v>4</v>
      </c>
      <c r="C11" s="195"/>
      <c r="D11" s="136" t="s">
        <v>17</v>
      </c>
      <c r="E11" s="165">
        <v>1</v>
      </c>
      <c r="F11" s="168"/>
    </row>
    <row r="12" spans="1:6" ht="24.75" customHeight="1" thickBot="1">
      <c r="A12" s="193" t="s">
        <v>11</v>
      </c>
      <c r="B12" s="169">
        <f>+SUM(B7:B11)</f>
        <v>90</v>
      </c>
      <c r="C12" s="196"/>
      <c r="D12" s="193" t="s">
        <v>11</v>
      </c>
      <c r="E12" s="169">
        <f>+SUM(E7:E11)</f>
        <v>90</v>
      </c>
      <c r="F12" s="170"/>
    </row>
    <row r="15" spans="5:6" ht="16.5" thickBot="1">
      <c r="E15" s="245" t="s">
        <v>18</v>
      </c>
      <c r="F15" s="244"/>
    </row>
    <row r="16" spans="1:6" ht="16.5" thickBot="1">
      <c r="A16" s="193"/>
      <c r="B16" s="192" t="s">
        <v>3</v>
      </c>
      <c r="C16" s="164"/>
      <c r="D16" s="140"/>
      <c r="E16" s="192" t="s">
        <v>3</v>
      </c>
      <c r="F16" s="164"/>
    </row>
    <row r="17" spans="1:6" ht="15.75">
      <c r="A17" s="136" t="s">
        <v>4</v>
      </c>
      <c r="B17" s="165">
        <v>16</v>
      </c>
      <c r="C17" s="167"/>
      <c r="D17" s="136" t="s">
        <v>5</v>
      </c>
      <c r="E17" s="165">
        <v>57</v>
      </c>
      <c r="F17" s="166"/>
    </row>
    <row r="18" spans="1:6" ht="31.5">
      <c r="A18" s="136" t="s">
        <v>6</v>
      </c>
      <c r="B18" s="165">
        <v>32</v>
      </c>
      <c r="C18" s="167"/>
      <c r="D18" s="136" t="s">
        <v>7</v>
      </c>
      <c r="E18" s="165">
        <v>7</v>
      </c>
      <c r="F18" s="166"/>
    </row>
    <row r="19" spans="1:6" ht="15.75">
      <c r="A19" s="136" t="s">
        <v>8</v>
      </c>
      <c r="B19" s="165">
        <v>1</v>
      </c>
      <c r="C19" s="167"/>
      <c r="D19" s="136" t="s">
        <v>9</v>
      </c>
      <c r="E19" s="165">
        <v>6</v>
      </c>
      <c r="F19" s="166"/>
    </row>
    <row r="20" spans="1:6" ht="31.5">
      <c r="A20" s="136" t="s">
        <v>10</v>
      </c>
      <c r="B20" s="165">
        <f>SUM(B17:B19)</f>
        <v>49</v>
      </c>
      <c r="C20" s="167"/>
      <c r="D20" s="189" t="s">
        <v>11</v>
      </c>
      <c r="E20" s="165">
        <f>SUM(E17:E19)</f>
        <v>70</v>
      </c>
      <c r="F20" s="168"/>
    </row>
    <row r="21" spans="1:6" ht="31.5">
      <c r="A21" s="136" t="s">
        <v>12</v>
      </c>
      <c r="B21" s="165">
        <v>30</v>
      </c>
      <c r="C21" s="167"/>
      <c r="D21" s="136" t="s">
        <v>13</v>
      </c>
      <c r="E21" s="165">
        <v>19</v>
      </c>
      <c r="F21" s="166"/>
    </row>
    <row r="22" spans="1:6" ht="31.5">
      <c r="A22" s="136" t="s">
        <v>14</v>
      </c>
      <c r="B22" s="165">
        <v>5</v>
      </c>
      <c r="C22" s="167"/>
      <c r="D22" s="136" t="s">
        <v>15</v>
      </c>
      <c r="E22" s="165">
        <v>0</v>
      </c>
      <c r="F22" s="166"/>
    </row>
    <row r="23" spans="1:6" ht="31.5">
      <c r="A23" s="136" t="s">
        <v>16</v>
      </c>
      <c r="B23" s="165">
        <v>2</v>
      </c>
      <c r="C23" s="167"/>
      <c r="D23" s="136"/>
      <c r="E23" s="165"/>
      <c r="F23" s="168"/>
    </row>
    <row r="24" spans="1:6" ht="24.75" customHeight="1" thickBot="1">
      <c r="A24" s="136" t="s">
        <v>15</v>
      </c>
      <c r="B24" s="165">
        <v>4</v>
      </c>
      <c r="C24" s="195"/>
      <c r="D24" s="136" t="s">
        <v>17</v>
      </c>
      <c r="E24" s="165">
        <v>1</v>
      </c>
      <c r="F24" s="168"/>
    </row>
    <row r="25" spans="1:6" ht="24.75" customHeight="1" thickBot="1">
      <c r="A25" s="193" t="s">
        <v>11</v>
      </c>
      <c r="B25" s="169">
        <f>+SUM(B20:B24)</f>
        <v>90</v>
      </c>
      <c r="C25" s="196"/>
      <c r="D25" s="193" t="s">
        <v>11</v>
      </c>
      <c r="E25" s="169">
        <f>+SUM(E20:E24)</f>
        <v>90</v>
      </c>
      <c r="F25" s="170"/>
    </row>
  </sheetData>
  <sheetProtection/>
  <printOptions horizontalCentered="1" verticalCentered="1"/>
  <pageMargins left="0.7874015748031497" right="0.7874015748031497" top="1.9291338582677167" bottom="1.141732283464567" header="1.3385826771653544" footer="0.7874015748031497"/>
  <pageSetup horizontalDpi="300" verticalDpi="300" orientation="portrait" paperSize="9" scale="90" r:id="rId1"/>
  <headerFooter alignWithMargins="0">
    <oddHeader>&amp;C&amp;"Times New Roman CE,Félkövér"&amp;14Az "Általános Bank"  mérlegadatai&amp;"HTimes,Bold"
&amp;"Times New Roman CE,Normál"&amp;10 1. táblázat&amp;R&amp;10
</oddHeader>
    <oddFooter>&amp;C&amp;"Times New Roman CE,Normál"&amp;10&amp;F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9.69921875" style="0" customWidth="1"/>
    <col min="2" max="2" width="11.19921875" style="0" customWidth="1"/>
    <col min="3" max="3" width="12.19921875" style="0" customWidth="1"/>
    <col min="4" max="4" width="11.296875" style="0" customWidth="1"/>
    <col min="5" max="5" width="12" style="0" customWidth="1"/>
  </cols>
  <sheetData>
    <row r="1" ht="15.75" thickBot="1"/>
    <row r="2" spans="1:5" ht="30" customHeight="1" thickBot="1">
      <c r="A2" s="90" t="s">
        <v>98</v>
      </c>
      <c r="B2" s="12" t="s">
        <v>47</v>
      </c>
      <c r="C2" s="12" t="s">
        <v>80</v>
      </c>
      <c r="D2" s="12" t="s">
        <v>81</v>
      </c>
      <c r="E2" s="13" t="s">
        <v>50</v>
      </c>
    </row>
    <row r="3" spans="1:5" ht="19.5" customHeight="1">
      <c r="A3" s="49" t="s">
        <v>5</v>
      </c>
      <c r="B3" s="99" t="e">
        <f>+Munka1!#REF!</f>
        <v>#REF!</v>
      </c>
      <c r="C3" s="100">
        <v>1</v>
      </c>
      <c r="D3" s="99" t="e">
        <f>+B3*C3</f>
        <v>#REF!</v>
      </c>
      <c r="E3" s="101" t="e">
        <f>+B3-D3</f>
        <v>#REF!</v>
      </c>
    </row>
    <row r="4" spans="1:5" ht="19.5" customHeight="1" thickBot="1">
      <c r="A4" s="49" t="s">
        <v>82</v>
      </c>
      <c r="B4" s="99" t="e">
        <f>+Munka1!#REF!</f>
        <v>#REF!</v>
      </c>
      <c r="C4" s="100">
        <v>1</v>
      </c>
      <c r="D4" s="99" t="e">
        <f>+B4*C4</f>
        <v>#REF!</v>
      </c>
      <c r="E4" s="101" t="e">
        <f>+B4-D4</f>
        <v>#REF!</v>
      </c>
    </row>
    <row r="5" spans="1:5" ht="24.75" customHeight="1" thickBot="1">
      <c r="A5" s="98" t="s">
        <v>11</v>
      </c>
      <c r="B5" s="92" t="e">
        <f>+B3+B4</f>
        <v>#REF!</v>
      </c>
      <c r="C5" s="5" t="s">
        <v>99</v>
      </c>
      <c r="D5" s="95" t="e">
        <f>+D3+D4</f>
        <v>#REF!</v>
      </c>
      <c r="E5" s="97" t="e">
        <f>+E3+E4</f>
        <v>#REF!</v>
      </c>
    </row>
    <row r="6" spans="1:5" ht="19.5" customHeight="1">
      <c r="A6" s="49" t="s">
        <v>72</v>
      </c>
      <c r="B6" s="102">
        <v>1.2</v>
      </c>
      <c r="C6" s="3" t="s">
        <v>99</v>
      </c>
      <c r="D6" s="3" t="s">
        <v>99</v>
      </c>
      <c r="E6" s="7" t="s">
        <v>99</v>
      </c>
    </row>
    <row r="7" spans="1:5" ht="19.5" customHeight="1">
      <c r="A7" s="49" t="s">
        <v>73</v>
      </c>
      <c r="B7" s="102">
        <v>0.4</v>
      </c>
      <c r="C7" s="3" t="s">
        <v>99</v>
      </c>
      <c r="D7" s="3" t="s">
        <v>99</v>
      </c>
      <c r="E7" s="7" t="s">
        <v>99</v>
      </c>
    </row>
    <row r="8" spans="1:5" ht="19.5" customHeight="1">
      <c r="A8" s="49" t="s">
        <v>100</v>
      </c>
      <c r="B8" s="102">
        <v>0.6</v>
      </c>
      <c r="C8" s="3" t="s">
        <v>99</v>
      </c>
      <c r="D8" s="3" t="s">
        <v>99</v>
      </c>
      <c r="E8" s="7" t="s">
        <v>99</v>
      </c>
    </row>
    <row r="9" spans="1:5" ht="19.5" customHeight="1">
      <c r="A9" s="49" t="s">
        <v>83</v>
      </c>
      <c r="B9" s="103" t="e">
        <f>+Munka1!#REF!+Munka1!#REF!</f>
        <v>#REF!</v>
      </c>
      <c r="C9" s="104">
        <v>0.5</v>
      </c>
      <c r="D9" s="102" t="e">
        <f>+B9*C9</f>
        <v>#REF!</v>
      </c>
      <c r="E9" s="105" t="e">
        <f>+B9-D9</f>
        <v>#REF!</v>
      </c>
    </row>
    <row r="10" spans="1:5" ht="19.5" customHeight="1">
      <c r="A10" s="49" t="s">
        <v>101</v>
      </c>
      <c r="B10" s="3" t="s">
        <v>99</v>
      </c>
      <c r="C10" s="3" t="s">
        <v>99</v>
      </c>
      <c r="D10" s="102">
        <v>0.2</v>
      </c>
      <c r="E10" s="7" t="s">
        <v>99</v>
      </c>
    </row>
    <row r="11" spans="1:5" ht="19.5" customHeight="1" thickBot="1">
      <c r="A11" s="49" t="s">
        <v>102</v>
      </c>
      <c r="B11" s="3" t="s">
        <v>99</v>
      </c>
      <c r="C11" s="3" t="s">
        <v>99</v>
      </c>
      <c r="D11" s="102">
        <f>+B8</f>
        <v>0.6</v>
      </c>
      <c r="E11" s="7" t="s">
        <v>99</v>
      </c>
    </row>
    <row r="12" spans="1:5" ht="24.75" customHeight="1" thickBot="1">
      <c r="A12" s="98" t="s">
        <v>103</v>
      </c>
      <c r="B12" s="5" t="s">
        <v>99</v>
      </c>
      <c r="C12" s="5" t="s">
        <v>99</v>
      </c>
      <c r="D12" s="93" t="e">
        <f>+D9-D10-D11</f>
        <v>#REF!</v>
      </c>
      <c r="E12" s="6" t="s">
        <v>99</v>
      </c>
    </row>
    <row r="13" spans="1:5" ht="19.5" customHeight="1">
      <c r="A13" s="49" t="s">
        <v>34</v>
      </c>
      <c r="B13" s="106">
        <f>+B6+B7-D10</f>
        <v>1.4000000000000001</v>
      </c>
      <c r="C13" s="100" t="e">
        <f>+$D$12/$B$15</f>
        <v>#REF!</v>
      </c>
      <c r="D13" s="106" t="e">
        <f>+B13*C13</f>
        <v>#REF!</v>
      </c>
      <c r="E13" s="101" t="e">
        <f>+B13-D13</f>
        <v>#REF!</v>
      </c>
    </row>
    <row r="14" spans="1:5" ht="19.5" customHeight="1" thickBot="1">
      <c r="A14" s="49" t="s">
        <v>69</v>
      </c>
      <c r="B14" s="107" t="e">
        <f>+Munka1!#REF!</f>
        <v>#REF!</v>
      </c>
      <c r="C14" s="100" t="e">
        <f>+$D$12/$B$15</f>
        <v>#REF!</v>
      </c>
      <c r="D14" s="106" t="e">
        <f>+B14*C14</f>
        <v>#REF!</v>
      </c>
      <c r="E14" s="101" t="e">
        <f>+B14-D14</f>
        <v>#REF!</v>
      </c>
    </row>
    <row r="15" spans="1:5" ht="24.75" customHeight="1" thickBot="1">
      <c r="A15" s="98" t="s">
        <v>11</v>
      </c>
      <c r="B15" s="93" t="e">
        <f>+B13+B14</f>
        <v>#REF!</v>
      </c>
      <c r="C15" s="91" t="e">
        <f>+$D$12/$B$15</f>
        <v>#REF!</v>
      </c>
      <c r="D15" s="94" t="e">
        <f>+B15*C15</f>
        <v>#REF!</v>
      </c>
      <c r="E15" s="97" t="e">
        <f>+B15-D15</f>
        <v>#REF!</v>
      </c>
    </row>
    <row r="16" spans="1:5" ht="24.75" customHeight="1" thickBot="1">
      <c r="A16" s="98" t="s">
        <v>62</v>
      </c>
      <c r="B16" s="94" t="e">
        <f>+B5+B6+B7+B8+B14</f>
        <v>#REF!</v>
      </c>
      <c r="C16" s="91" t="e">
        <f>+D16/B16</f>
        <v>#REF!</v>
      </c>
      <c r="D16" s="96" t="e">
        <f>+D15+D11+D10+D5</f>
        <v>#REF!</v>
      </c>
      <c r="E16" s="97" t="e">
        <f>+B16-D16</f>
        <v>#REF!</v>
      </c>
    </row>
  </sheetData>
  <sheetProtection/>
  <printOptions horizontalCentered="1"/>
  <pageMargins left="0.7874015748031497" right="0.7874015748031497" top="1.5748031496062993" bottom="0.984251968503937" header="0.5118110236220472" footer="0.5118110236220472"/>
  <pageSetup orientation="landscape" paperSize="9" scale="120" r:id="rId1"/>
  <headerFooter alignWithMargins="0">
    <oddHeader>&amp;C&amp;"HTimes,Bold"Az Iparbankház Rt. kötelezettségeinek kielégítése csendes kiürítés esetén&amp;R&amp;10
Értékek Md. Ft-ban
5. táblázat</oddHeader>
    <oddFooter>&amp;C&amp;F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H1" sqref="H1"/>
    </sheetView>
  </sheetViews>
  <sheetFormatPr defaultColWidth="9" defaultRowHeight="15"/>
  <cols>
    <col min="1" max="1" width="18.3984375" style="128" customWidth="1"/>
    <col min="2" max="2" width="6.3984375" style="129" customWidth="1"/>
    <col min="3" max="3" width="7.69921875" style="121" customWidth="1"/>
    <col min="4" max="4" width="5.8984375" style="129" customWidth="1"/>
    <col min="5" max="5" width="7.69921875" style="129" hidden="1" customWidth="1"/>
    <col min="6" max="6" width="7" style="121" hidden="1" customWidth="1"/>
    <col min="7" max="7" width="5.8984375" style="129" hidden="1" customWidth="1"/>
    <col min="8" max="8" width="5.796875" style="121" customWidth="1"/>
    <col min="9" max="9" width="7" style="121" customWidth="1"/>
    <col min="10" max="10" width="5.3984375" style="121" customWidth="1"/>
    <col min="11" max="16384" width="9" style="121" customWidth="1"/>
  </cols>
  <sheetData>
    <row r="1" spans="1:11" ht="15.75">
      <c r="A1" s="171"/>
      <c r="B1" s="236" t="s">
        <v>19</v>
      </c>
      <c r="C1" s="173"/>
      <c r="D1" s="174"/>
      <c r="E1" s="172"/>
      <c r="F1" s="173"/>
      <c r="G1" s="174"/>
      <c r="H1" s="212" t="s">
        <v>105</v>
      </c>
      <c r="I1" s="173"/>
      <c r="J1" s="213"/>
      <c r="K1" s="175"/>
    </row>
    <row r="2" spans="1:10" s="175" customFormat="1" ht="16.5" thickBot="1">
      <c r="A2" s="176"/>
      <c r="B2" s="235"/>
      <c r="C2" s="178"/>
      <c r="D2" s="179"/>
      <c r="E2" s="177"/>
      <c r="F2" s="178"/>
      <c r="G2" s="179"/>
      <c r="H2" s="180"/>
      <c r="I2" s="181"/>
      <c r="J2" s="182"/>
    </row>
    <row r="3" spans="1:10" s="187" customFormat="1" ht="56.25" customHeight="1" thickBot="1">
      <c r="A3" s="256"/>
      <c r="B3" s="197" t="s">
        <v>20</v>
      </c>
      <c r="C3" s="183" t="s">
        <v>21</v>
      </c>
      <c r="D3" s="184" t="s">
        <v>22</v>
      </c>
      <c r="E3" s="197" t="s">
        <v>20</v>
      </c>
      <c r="F3" s="183" t="s">
        <v>21</v>
      </c>
      <c r="G3" s="197" t="s">
        <v>22</v>
      </c>
      <c r="H3" s="185" t="s">
        <v>20</v>
      </c>
      <c r="I3" s="183" t="s">
        <v>21</v>
      </c>
      <c r="J3" s="186" t="s">
        <v>22</v>
      </c>
    </row>
    <row r="4" spans="1:10" s="187" customFormat="1" ht="28.5" customHeight="1">
      <c r="A4" s="136" t="s">
        <v>4</v>
      </c>
      <c r="B4" s="216">
        <f>+Munka1!B4</f>
        <v>16</v>
      </c>
      <c r="C4" s="147">
        <v>1</v>
      </c>
      <c r="D4" s="218">
        <f aca="true" t="shared" si="0" ref="D4:D10">+B4*C4</f>
        <v>16</v>
      </c>
      <c r="E4" s="165">
        <f>+Munka1!B4</f>
        <v>16</v>
      </c>
      <c r="F4" s="150">
        <v>1</v>
      </c>
      <c r="G4" s="165">
        <f aca="true" t="shared" si="1" ref="G4:G10">+E4*F4</f>
        <v>16</v>
      </c>
      <c r="H4" s="216">
        <f>+B4</f>
        <v>16</v>
      </c>
      <c r="I4" s="217">
        <v>1</v>
      </c>
      <c r="J4" s="218">
        <f aca="true" t="shared" si="2" ref="J4:J10">+H4*I4</f>
        <v>16</v>
      </c>
    </row>
    <row r="5" spans="1:10" s="124" customFormat="1" ht="28.5" customHeight="1">
      <c r="A5" s="136" t="s">
        <v>6</v>
      </c>
      <c r="B5" s="152">
        <f>+Munka1!B5</f>
        <v>32</v>
      </c>
      <c r="C5" s="150">
        <v>0.98</v>
      </c>
      <c r="D5" s="188">
        <f t="shared" si="0"/>
        <v>31.36</v>
      </c>
      <c r="E5" s="165">
        <f>+Munka1!B5</f>
        <v>32</v>
      </c>
      <c r="F5" s="150">
        <v>1</v>
      </c>
      <c r="G5" s="165">
        <f t="shared" si="1"/>
        <v>32</v>
      </c>
      <c r="H5" s="214">
        <f aca="true" t="shared" si="3" ref="H5:H11">+B5</f>
        <v>32</v>
      </c>
      <c r="I5" s="190">
        <v>1</v>
      </c>
      <c r="J5" s="188">
        <f t="shared" si="2"/>
        <v>32</v>
      </c>
    </row>
    <row r="6" spans="1:10" ht="30.75" customHeight="1">
      <c r="A6" s="136" t="s">
        <v>8</v>
      </c>
      <c r="B6" s="214">
        <f>+Munka1!B6</f>
        <v>1</v>
      </c>
      <c r="C6" s="190">
        <v>1</v>
      </c>
      <c r="D6" s="188">
        <f t="shared" si="0"/>
        <v>1</v>
      </c>
      <c r="E6" s="165">
        <f>+Munka1!B6</f>
        <v>1</v>
      </c>
      <c r="F6" s="190">
        <v>1</v>
      </c>
      <c r="G6" s="165">
        <f t="shared" si="1"/>
        <v>1</v>
      </c>
      <c r="H6" s="214">
        <f t="shared" si="3"/>
        <v>1</v>
      </c>
      <c r="I6" s="190">
        <v>1</v>
      </c>
      <c r="J6" s="188">
        <f t="shared" si="2"/>
        <v>1</v>
      </c>
    </row>
    <row r="7" spans="1:10" ht="54" customHeight="1">
      <c r="A7" s="136" t="s">
        <v>12</v>
      </c>
      <c r="B7" s="214">
        <f>+Munka1!B8</f>
        <v>30</v>
      </c>
      <c r="C7" s="190">
        <v>0.7</v>
      </c>
      <c r="D7" s="188">
        <f t="shared" si="0"/>
        <v>21</v>
      </c>
      <c r="E7" s="165">
        <f>+Munka1!B8</f>
        <v>30</v>
      </c>
      <c r="F7" s="190">
        <v>0.8</v>
      </c>
      <c r="G7" s="165">
        <f t="shared" si="1"/>
        <v>24</v>
      </c>
      <c r="H7" s="214">
        <f t="shared" si="3"/>
        <v>30</v>
      </c>
      <c r="I7" s="190">
        <v>0.8</v>
      </c>
      <c r="J7" s="188">
        <f t="shared" si="2"/>
        <v>24</v>
      </c>
    </row>
    <row r="8" spans="1:10" ht="48" customHeight="1">
      <c r="A8" s="136" t="s">
        <v>14</v>
      </c>
      <c r="B8" s="214">
        <f>+Munka1!B9</f>
        <v>5</v>
      </c>
      <c r="C8" s="190">
        <v>0.4</v>
      </c>
      <c r="D8" s="188">
        <f t="shared" si="0"/>
        <v>2</v>
      </c>
      <c r="E8" s="165">
        <f>+Munka1!B9</f>
        <v>5</v>
      </c>
      <c r="F8" s="190">
        <v>0.5</v>
      </c>
      <c r="G8" s="165">
        <f t="shared" si="1"/>
        <v>2.5</v>
      </c>
      <c r="H8" s="214">
        <f t="shared" si="3"/>
        <v>5</v>
      </c>
      <c r="I8" s="190">
        <v>0.6</v>
      </c>
      <c r="J8" s="188">
        <f t="shared" si="2"/>
        <v>3</v>
      </c>
    </row>
    <row r="9" spans="1:10" ht="48" customHeight="1">
      <c r="A9" s="136" t="s">
        <v>16</v>
      </c>
      <c r="B9" s="214">
        <f>+Munka1!B10</f>
        <v>2</v>
      </c>
      <c r="C9" s="190">
        <v>0.4</v>
      </c>
      <c r="D9" s="188">
        <f t="shared" si="0"/>
        <v>0.8</v>
      </c>
      <c r="E9" s="165">
        <f>+Munka1!B10</f>
        <v>2</v>
      </c>
      <c r="F9" s="190">
        <v>0.5</v>
      </c>
      <c r="G9" s="165">
        <f t="shared" si="1"/>
        <v>1</v>
      </c>
      <c r="H9" s="214">
        <f t="shared" si="3"/>
        <v>2</v>
      </c>
      <c r="I9" s="190">
        <v>0.6</v>
      </c>
      <c r="J9" s="188">
        <f t="shared" si="2"/>
        <v>1.2</v>
      </c>
    </row>
    <row r="10" spans="1:10" ht="16.5" thickBot="1">
      <c r="A10" s="194" t="s">
        <v>15</v>
      </c>
      <c r="B10" s="219">
        <f>+Munka1!B11</f>
        <v>4</v>
      </c>
      <c r="C10" s="220">
        <v>0</v>
      </c>
      <c r="D10" s="221">
        <f t="shared" si="0"/>
        <v>0</v>
      </c>
      <c r="E10" s="165">
        <f>+Munka1!B11</f>
        <v>4</v>
      </c>
      <c r="F10" s="190">
        <v>0</v>
      </c>
      <c r="G10" s="165">
        <f t="shared" si="1"/>
        <v>0</v>
      </c>
      <c r="H10" s="219">
        <f t="shared" si="3"/>
        <v>4</v>
      </c>
      <c r="I10" s="220">
        <v>0</v>
      </c>
      <c r="J10" s="221">
        <f t="shared" si="2"/>
        <v>0</v>
      </c>
    </row>
    <row r="11" spans="1:10" ht="38.25" customHeight="1" thickBot="1">
      <c r="A11" s="138" t="s">
        <v>23</v>
      </c>
      <c r="B11" s="169">
        <f>+SUM(B4:B10)</f>
        <v>90</v>
      </c>
      <c r="C11" s="191">
        <f>+D11/B11</f>
        <v>0.8017777777777777</v>
      </c>
      <c r="D11" s="199">
        <f>+SUM(D4:D10)</f>
        <v>72.16</v>
      </c>
      <c r="E11" s="169">
        <f>+SUM(E4:E10)</f>
        <v>90</v>
      </c>
      <c r="F11" s="156">
        <f>+G11/E11</f>
        <v>0.85</v>
      </c>
      <c r="G11" s="198">
        <f>+SUM(G4:G10)</f>
        <v>76.5</v>
      </c>
      <c r="H11" s="215">
        <f t="shared" si="3"/>
        <v>90</v>
      </c>
      <c r="I11" s="191">
        <f>+J11/H11</f>
        <v>0.8577777777777779</v>
      </c>
      <c r="J11" s="199">
        <f>+SUM(J4:J10)</f>
        <v>77.2</v>
      </c>
    </row>
  </sheetData>
  <sheetProtection/>
  <printOptions horizontalCentered="1" verticalCentered="1"/>
  <pageMargins left="0.7874015748031497" right="0.7874015748031497" top="3.188976377952756" bottom="2.6377952755905514" header="2.4803149606299213" footer="2.1653543307086616"/>
  <pageSetup orientation="portrait" paperSize="9" r:id="rId1"/>
  <headerFooter alignWithMargins="0">
    <oddHeader>&amp;C&amp;"Times New Roman CE,Félkövér"&amp;14Az "Általános Bank"  eszközmegtérülés becslése&amp;"HTimes,Bold"
&amp;"Times New Roman CE,Normál"&amp;10 2. táblázat&amp;R&amp;10
</oddHeader>
    <oddFooter>&amp;C&amp;"Times New Roman CE,Normál"&amp;10&amp;F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="125" zoomScaleNormal="125" zoomScalePageLayoutView="0" workbookViewId="0" topLeftCell="A1">
      <selection activeCell="A1" sqref="A1"/>
    </sheetView>
  </sheetViews>
  <sheetFormatPr defaultColWidth="9" defaultRowHeight="15"/>
  <cols>
    <col min="1" max="1" width="19.3984375" style="128" customWidth="1"/>
    <col min="2" max="2" width="11.796875" style="129" customWidth="1"/>
    <col min="3" max="3" width="9.296875" style="121" hidden="1" customWidth="1"/>
    <col min="4" max="16384" width="9" style="121" customWidth="1"/>
  </cols>
  <sheetData>
    <row r="1" ht="16.5" thickBot="1">
      <c r="B1" s="237" t="s">
        <v>2</v>
      </c>
    </row>
    <row r="2" spans="1:3" ht="16.5" thickBot="1">
      <c r="A2" s="119"/>
      <c r="B2" s="222" t="s">
        <v>3</v>
      </c>
      <c r="C2" s="120"/>
    </row>
    <row r="3" spans="1:3" s="124" customFormat="1" ht="21.75" customHeight="1">
      <c r="A3" s="122" t="s">
        <v>24</v>
      </c>
      <c r="B3" s="223">
        <f>+Munka1!E4</f>
        <v>67</v>
      </c>
      <c r="C3" s="123"/>
    </row>
    <row r="4" spans="1:3" s="124" customFormat="1" ht="21.75" customHeight="1">
      <c r="A4" s="125" t="s">
        <v>25</v>
      </c>
      <c r="B4" s="224">
        <v>10</v>
      </c>
      <c r="C4" s="123"/>
    </row>
    <row r="5" spans="1:3" s="124" customFormat="1" ht="34.5" customHeight="1">
      <c r="A5" s="125" t="s">
        <v>26</v>
      </c>
      <c r="B5" s="224">
        <f>+B3-B4-B6</f>
        <v>16.9</v>
      </c>
      <c r="C5" s="123"/>
    </row>
    <row r="6" spans="1:3" s="124" customFormat="1" ht="32.25" customHeight="1">
      <c r="A6" s="125" t="s">
        <v>27</v>
      </c>
      <c r="B6" s="224">
        <v>40.1</v>
      </c>
      <c r="C6" s="123"/>
    </row>
    <row r="7" spans="1:3" s="124" customFormat="1" ht="21.75" customHeight="1" thickBot="1">
      <c r="A7" s="125" t="s">
        <v>28</v>
      </c>
      <c r="B7" s="224">
        <v>4.8</v>
      </c>
      <c r="C7" s="123"/>
    </row>
    <row r="8" spans="1:3" s="124" customFormat="1" ht="21.75" customHeight="1" thickBot="1">
      <c r="A8" s="200" t="s">
        <v>29</v>
      </c>
      <c r="B8" s="225">
        <f>+B6-B7</f>
        <v>35.300000000000004</v>
      </c>
      <c r="C8" s="201"/>
    </row>
    <row r="9" spans="1:3" s="124" customFormat="1" ht="21.75" customHeight="1">
      <c r="A9" s="125" t="s">
        <v>30</v>
      </c>
      <c r="B9" s="224">
        <v>32.1</v>
      </c>
      <c r="C9" s="123"/>
    </row>
    <row r="10" spans="1:3" s="124" customFormat="1" ht="21.75" customHeight="1" thickBot="1">
      <c r="A10" s="125" t="s">
        <v>31</v>
      </c>
      <c r="B10" s="224">
        <v>3.2</v>
      </c>
      <c r="C10" s="123"/>
    </row>
    <row r="11" spans="1:3" ht="32.25" thickBot="1">
      <c r="A11" s="119" t="s">
        <v>32</v>
      </c>
      <c r="B11" s="226">
        <f>+B3-B8</f>
        <v>31.699999999999996</v>
      </c>
      <c r="C11" s="202"/>
    </row>
    <row r="14" ht="16.5" thickBot="1">
      <c r="B14" s="237" t="s">
        <v>18</v>
      </c>
    </row>
    <row r="15" spans="1:2" ht="21.75" customHeight="1" thickBot="1">
      <c r="A15" s="119"/>
      <c r="B15" s="243" t="s">
        <v>3</v>
      </c>
    </row>
    <row r="16" spans="1:2" ht="21.75" customHeight="1">
      <c r="A16" s="252" t="s">
        <v>24</v>
      </c>
      <c r="B16" s="253">
        <f>+Munka1!E17</f>
        <v>57</v>
      </c>
    </row>
    <row r="17" spans="1:2" ht="21.75" customHeight="1">
      <c r="A17" s="241" t="s">
        <v>25</v>
      </c>
      <c r="B17" s="242">
        <v>0</v>
      </c>
    </row>
    <row r="18" spans="1:2" ht="31.5">
      <c r="A18" s="125" t="s">
        <v>26</v>
      </c>
      <c r="B18" s="224">
        <f>+B16-B17-B19</f>
        <v>16.9</v>
      </c>
    </row>
    <row r="19" spans="1:2" ht="31.5">
      <c r="A19" s="125" t="s">
        <v>27</v>
      </c>
      <c r="B19" s="224">
        <v>40.1</v>
      </c>
    </row>
    <row r="20" spans="1:2" ht="24.75" customHeight="1" thickBot="1">
      <c r="A20" s="250" t="s">
        <v>28</v>
      </c>
      <c r="B20" s="251">
        <v>4.8</v>
      </c>
    </row>
    <row r="21" spans="1:2" ht="26.25" customHeight="1" thickBot="1">
      <c r="A21" s="239" t="s">
        <v>29</v>
      </c>
      <c r="B21" s="240">
        <f>+B19-B20</f>
        <v>35.300000000000004</v>
      </c>
    </row>
    <row r="22" spans="1:2" ht="21.75" customHeight="1">
      <c r="A22" s="241" t="s">
        <v>30</v>
      </c>
      <c r="B22" s="242">
        <v>32.1</v>
      </c>
    </row>
    <row r="23" spans="1:2" ht="21.75" customHeight="1" thickBot="1">
      <c r="A23" s="125" t="s">
        <v>31</v>
      </c>
      <c r="B23" s="224">
        <v>3.2</v>
      </c>
    </row>
    <row r="24" spans="1:2" ht="32.25" thickBot="1">
      <c r="A24" s="238" t="s">
        <v>32</v>
      </c>
      <c r="B24" s="226">
        <f>+B16-B21</f>
        <v>21.699999999999996</v>
      </c>
    </row>
  </sheetData>
  <sheetProtection/>
  <printOptions horizontalCentered="1" verticalCentered="1"/>
  <pageMargins left="0.7874015748031497" right="0.7874015748031497" top="1.1811023622047245" bottom="1.1811023622047245" header="1.1023622047244095" footer="0.7086614173228347"/>
  <pageSetup horizontalDpi="300" verticalDpi="300" orientation="portrait" paperSize="9" r:id="rId1"/>
  <headerFooter alignWithMargins="0">
    <oddHeader>&amp;C&amp;"Times New Roman CE,Félkövér"&amp;14Az "Általános Bank" ügyfélbetét állományának védettsége&amp;"HTimes,Bold"
&amp;"Times New Roman CE,Normál"&amp;10 3. táblázat</oddHeader>
    <oddFooter>&amp;C&amp;"Times New Roman CE,Normál"&amp;10&amp;F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2">
      <selection activeCell="F9" sqref="F9"/>
    </sheetView>
  </sheetViews>
  <sheetFormatPr defaultColWidth="9" defaultRowHeight="15"/>
  <cols>
    <col min="1" max="1" width="36.796875" style="128" customWidth="1"/>
    <col min="2" max="2" width="15.3984375" style="139" hidden="1" customWidth="1"/>
    <col min="3" max="3" width="13.69921875" style="139" customWidth="1"/>
    <col min="4" max="16384" width="9" style="121" customWidth="1"/>
  </cols>
  <sheetData>
    <row r="1" spans="1:3" ht="20.25" customHeight="1" hidden="1">
      <c r="A1" s="130"/>
      <c r="B1" s="131" t="s">
        <v>33</v>
      </c>
      <c r="C1" s="132" t="s">
        <v>34</v>
      </c>
    </row>
    <row r="2" spans="1:3" ht="63.75" thickBot="1">
      <c r="A2" s="133"/>
      <c r="B2" s="206" t="s">
        <v>35</v>
      </c>
      <c r="C2" s="206" t="s">
        <v>36</v>
      </c>
    </row>
    <row r="3" spans="1:3" ht="15.75">
      <c r="A3" s="134" t="s">
        <v>37</v>
      </c>
      <c r="B3" s="207">
        <f>+Munka2!D11</f>
        <v>72.16</v>
      </c>
      <c r="C3" s="269">
        <f>+Munka2!D11</f>
        <v>72.16</v>
      </c>
    </row>
    <row r="4" spans="1:3" ht="15.75">
      <c r="A4" s="135" t="s">
        <v>38</v>
      </c>
      <c r="B4" s="208"/>
      <c r="C4" s="270"/>
    </row>
    <row r="5" spans="1:3" ht="15.75">
      <c r="A5" s="136" t="s">
        <v>39</v>
      </c>
      <c r="B5" s="208">
        <v>4</v>
      </c>
      <c r="C5" s="270">
        <f>C3*0.0125</f>
        <v>0.902</v>
      </c>
    </row>
    <row r="6" spans="1:3" ht="15.75">
      <c r="A6" s="136" t="s">
        <v>40</v>
      </c>
      <c r="B6" s="208">
        <v>2</v>
      </c>
      <c r="C6" s="270">
        <v>2</v>
      </c>
    </row>
    <row r="7" spans="1:3" ht="26.25" customHeight="1">
      <c r="A7" s="136" t="s">
        <v>41</v>
      </c>
      <c r="B7" s="208">
        <f>+B3-(B5+B6)</f>
        <v>66.16</v>
      </c>
      <c r="C7" s="270">
        <f>+C3-(C5+C6)</f>
        <v>69.258</v>
      </c>
    </row>
    <row r="8" spans="1:3" ht="15.75">
      <c r="A8" s="135" t="s">
        <v>42</v>
      </c>
      <c r="B8" s="208"/>
      <c r="C8" s="270"/>
    </row>
    <row r="9" spans="1:6" ht="58.5" customHeight="1">
      <c r="A9" s="136" t="s">
        <v>43</v>
      </c>
      <c r="B9" s="210">
        <f>B7*0.5*0.8</f>
        <v>26.464</v>
      </c>
      <c r="C9" s="270">
        <f>C7*0.5*0.8</f>
        <v>27.7032</v>
      </c>
      <c r="F9" s="204"/>
    </row>
    <row r="10" spans="1:3" ht="61.5" customHeight="1" thickBot="1">
      <c r="A10" s="137" t="s">
        <v>44</v>
      </c>
      <c r="B10" s="211">
        <f>+B7*0.5*0.8*0.85</f>
        <v>22.4944</v>
      </c>
      <c r="C10" s="271">
        <f>+C7*0.5*0.8*0.85</f>
        <v>23.547719999999998</v>
      </c>
    </row>
    <row r="11" spans="1:3" ht="16.5" thickBot="1">
      <c r="A11" s="138" t="s">
        <v>45</v>
      </c>
      <c r="B11" s="209">
        <f>B9+B10</f>
        <v>48.9584</v>
      </c>
      <c r="C11" s="272">
        <f>+C9+C10</f>
        <v>51.250919999999994</v>
      </c>
    </row>
  </sheetData>
  <sheetProtection/>
  <printOptions horizontalCentered="1" verticalCentered="1"/>
  <pageMargins left="0.7874015748031497" right="0.7874015748031497" top="2.677165354330709" bottom="2.362204724409449" header="1.7716535433070868" footer="2.1653543307086616"/>
  <pageSetup horizontalDpi="300" verticalDpi="300" orientation="portrait" paperSize="9" scale="110" r:id="rId1"/>
  <headerFooter alignWithMargins="0">
    <oddHeader>&amp;C&amp;"Times New Roman CE,Félkövér"&amp;14Az "Általános Bank"  hitelezőinek a kielégítési alapja
felszámolás esetén&amp;"HTimes,Bold"&amp;12
&amp;"Times New Roman CE,Normál"&amp;10 4. táblázat</oddHeader>
    <oddFooter>&amp;C&amp;"Times New Roman CE,Normál"&amp;10&amp;F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G1" sqref="G1"/>
    </sheetView>
  </sheetViews>
  <sheetFormatPr defaultColWidth="9" defaultRowHeight="15"/>
  <cols>
    <col min="1" max="1" width="25.69921875" style="128" customWidth="1"/>
    <col min="2" max="2" width="7.796875" style="129" hidden="1" customWidth="1"/>
    <col min="3" max="3" width="7.796875" style="121" hidden="1" customWidth="1"/>
    <col min="4" max="5" width="7.796875" style="129" hidden="1" customWidth="1"/>
    <col min="6" max="6" width="5.69921875" style="129" customWidth="1"/>
    <col min="7" max="7" width="5.69921875" style="121" customWidth="1"/>
    <col min="8" max="8" width="6.296875" style="129" customWidth="1"/>
    <col min="9" max="9" width="5.69921875" style="129" customWidth="1"/>
    <col min="10" max="10" width="5.69921875" style="121" customWidth="1"/>
    <col min="11" max="11" width="6.296875" style="121" customWidth="1"/>
    <col min="12" max="13" width="5.69921875" style="121" customWidth="1"/>
    <col min="14" max="16384" width="9" style="121" customWidth="1"/>
  </cols>
  <sheetData>
    <row r="1" spans="1:13" ht="15.75">
      <c r="A1" s="171"/>
      <c r="B1" s="233"/>
      <c r="C1" s="234"/>
      <c r="D1" s="233"/>
      <c r="E1" s="233"/>
      <c r="F1" s="172" t="s">
        <v>2</v>
      </c>
      <c r="G1" s="173"/>
      <c r="H1" s="236"/>
      <c r="I1" s="174"/>
      <c r="J1" s="172" t="s">
        <v>18</v>
      </c>
      <c r="K1" s="173"/>
      <c r="L1" s="236"/>
      <c r="M1" s="174"/>
    </row>
    <row r="2" spans="1:13" ht="16.5" thickBot="1">
      <c r="A2" s="176"/>
      <c r="B2" s="235" t="s">
        <v>46</v>
      </c>
      <c r="C2" s="178"/>
      <c r="D2" s="235"/>
      <c r="E2" s="235"/>
      <c r="F2" s="177"/>
      <c r="G2" s="178"/>
      <c r="H2" s="235"/>
      <c r="I2" s="179"/>
      <c r="J2" s="177"/>
      <c r="K2" s="178"/>
      <c r="L2" s="235"/>
      <c r="M2" s="179"/>
    </row>
    <row r="3" spans="1:13" ht="59.25" customHeight="1" thickBot="1">
      <c r="A3" s="140"/>
      <c r="B3" s="144" t="s">
        <v>47</v>
      </c>
      <c r="C3" s="142" t="s">
        <v>48</v>
      </c>
      <c r="D3" s="141" t="s">
        <v>49</v>
      </c>
      <c r="E3" s="143" t="s">
        <v>50</v>
      </c>
      <c r="F3" s="144" t="s">
        <v>47</v>
      </c>
      <c r="G3" s="142" t="s">
        <v>48</v>
      </c>
      <c r="H3" s="141" t="s">
        <v>49</v>
      </c>
      <c r="I3" s="143" t="s">
        <v>50</v>
      </c>
      <c r="J3" s="144" t="s">
        <v>47</v>
      </c>
      <c r="K3" s="142" t="s">
        <v>48</v>
      </c>
      <c r="L3" s="141" t="s">
        <v>49</v>
      </c>
      <c r="M3" s="143" t="s">
        <v>50</v>
      </c>
    </row>
    <row r="4" spans="1:13" ht="30.75" customHeight="1">
      <c r="A4" s="205" t="s">
        <v>51</v>
      </c>
      <c r="B4" s="126">
        <f>+Munka3!B5</f>
        <v>16.9</v>
      </c>
      <c r="C4" s="227">
        <f>+$D$7/$B$7</f>
        <v>0.9991510204081632</v>
      </c>
      <c r="D4" s="126">
        <f>+B4*C4</f>
        <v>16.885652244897955</v>
      </c>
      <c r="E4" s="126">
        <f aca="true" t="shared" si="0" ref="E4:E13">+B4-D4</f>
        <v>0.014347755102043891</v>
      </c>
      <c r="F4" s="149">
        <f>+Munka3!B4</f>
        <v>10</v>
      </c>
      <c r="G4" s="147">
        <f>+$H$7/$F$7</f>
        <v>0.868659661016949</v>
      </c>
      <c r="H4" s="257">
        <f>+F4*G4</f>
        <v>8.68659661016949</v>
      </c>
      <c r="I4" s="258">
        <f>+F4-H4</f>
        <v>1.3134033898305102</v>
      </c>
      <c r="J4" s="149">
        <f>+Munka3!B17</f>
        <v>0</v>
      </c>
      <c r="K4" s="150">
        <f>+$L$7/$J$7</f>
        <v>1</v>
      </c>
      <c r="L4" s="146">
        <f>+J4*K4</f>
        <v>0</v>
      </c>
      <c r="M4" s="148">
        <f aca="true" t="shared" si="1" ref="M4:M16">+J4-L4</f>
        <v>0</v>
      </c>
    </row>
    <row r="5" spans="1:13" ht="30.75" customHeight="1">
      <c r="A5" s="125" t="s">
        <v>52</v>
      </c>
      <c r="B5" s="126"/>
      <c r="C5" s="227"/>
      <c r="D5" s="126"/>
      <c r="E5" s="126"/>
      <c r="F5" s="152">
        <f>+Munka3!B5</f>
        <v>16.9</v>
      </c>
      <c r="G5" s="150">
        <f>+$H$7/$F$7</f>
        <v>0.868659661016949</v>
      </c>
      <c r="H5" s="259">
        <f>+(F5*G5)</f>
        <v>14.680348271186437</v>
      </c>
      <c r="I5" s="260">
        <f>+F5-H5</f>
        <v>2.2196517288135613</v>
      </c>
      <c r="J5" s="152">
        <f>+Munka3!B18</f>
        <v>16.9</v>
      </c>
      <c r="K5" s="150">
        <f>+$L$7/$J$7</f>
        <v>1</v>
      </c>
      <c r="L5" s="126">
        <f>+J5*K5</f>
        <v>16.9</v>
      </c>
      <c r="M5" s="151">
        <f t="shared" si="1"/>
        <v>0</v>
      </c>
    </row>
    <row r="6" spans="1:13" ht="30.75" customHeight="1" thickBot="1">
      <c r="A6" s="125" t="s">
        <v>53</v>
      </c>
      <c r="B6" s="155">
        <f>+Munka3!B9</f>
        <v>32.1</v>
      </c>
      <c r="C6" s="160">
        <f>+$D$7/$B$7</f>
        <v>0.9991510204081632</v>
      </c>
      <c r="D6" s="127">
        <f>+B6*C6</f>
        <v>32.072747755102036</v>
      </c>
      <c r="E6" s="154">
        <f t="shared" si="0"/>
        <v>0.02725224489796574</v>
      </c>
      <c r="F6" s="155">
        <f>+Munka3!B9</f>
        <v>32.1</v>
      </c>
      <c r="G6" s="153">
        <f>+$H$7/$F$7</f>
        <v>0.868659661016949</v>
      </c>
      <c r="H6" s="261">
        <f>+F6*G6</f>
        <v>27.883975118644067</v>
      </c>
      <c r="I6" s="262">
        <f aca="true" t="shared" si="2" ref="I6:I13">+F6-H6</f>
        <v>4.216024881355935</v>
      </c>
      <c r="J6" s="155">
        <f>+Munka3!B22</f>
        <v>32.1</v>
      </c>
      <c r="K6" s="150">
        <f>+$L$7/$J$7</f>
        <v>1</v>
      </c>
      <c r="L6" s="127">
        <f>+J6*K6</f>
        <v>32.1</v>
      </c>
      <c r="M6" s="154">
        <f t="shared" si="1"/>
        <v>0</v>
      </c>
    </row>
    <row r="7" spans="1:13" s="267" customFormat="1" ht="30.75" customHeight="1" thickBot="1">
      <c r="A7" s="239" t="s">
        <v>54</v>
      </c>
      <c r="B7" s="263">
        <f>+B4+B6</f>
        <v>49</v>
      </c>
      <c r="C7" s="264">
        <f>+$D$7/$B$7</f>
        <v>0.9991510204081632</v>
      </c>
      <c r="D7" s="265">
        <f>+IF(Munka4!B11&gt;Munka5!B7,Munka5!B7,Munka4!B11)</f>
        <v>48.9584</v>
      </c>
      <c r="E7" s="266">
        <f t="shared" si="0"/>
        <v>0.041600000000002524</v>
      </c>
      <c r="F7" s="263">
        <f>+F5+F6+F4</f>
        <v>59</v>
      </c>
      <c r="G7" s="264">
        <f>+$H$7/$F$7</f>
        <v>0.868659661016949</v>
      </c>
      <c r="H7" s="265">
        <f>IF(Munka4!$C$11&gt;Munka5!$F$7,Munka5!$F$7,Munka4!$C$11)</f>
        <v>51.250919999999994</v>
      </c>
      <c r="I7" s="266">
        <f>+ROUNDUP(F7-H7,0)</f>
        <v>8</v>
      </c>
      <c r="J7" s="263">
        <f>+J5+J6+J4</f>
        <v>49</v>
      </c>
      <c r="K7" s="264">
        <f>+$L$7/$J$7</f>
        <v>1</v>
      </c>
      <c r="L7" s="265">
        <f>IF(Munka4!$C$11&gt;Munka5!$J$7,Munka5!$J$7,Munka4!$C$11)</f>
        <v>49</v>
      </c>
      <c r="M7" s="266">
        <f>+ROUNDDOWN(J7-L7,0)</f>
        <v>0</v>
      </c>
    </row>
    <row r="8" spans="1:13" ht="30.75" customHeight="1">
      <c r="A8" s="136" t="s">
        <v>55</v>
      </c>
      <c r="B8" s="152">
        <f>+Munka3!B7</f>
        <v>4.8</v>
      </c>
      <c r="C8" s="150">
        <f aca="true" t="shared" si="3" ref="C8:C13">+$D$14/$B$14</f>
        <v>0</v>
      </c>
      <c r="D8" s="126">
        <f aca="true" t="shared" si="4" ref="D8:D13">+B8*C8</f>
        <v>0</v>
      </c>
      <c r="E8" s="151">
        <f>+B8-D8</f>
        <v>4.8</v>
      </c>
      <c r="F8" s="152">
        <f>+Munka3!B7</f>
        <v>4.8</v>
      </c>
      <c r="G8" s="150">
        <f aca="true" t="shared" si="5" ref="G8:G13">+$H$14/$F$14</f>
        <v>0</v>
      </c>
      <c r="H8" s="126">
        <f>+F8*G8</f>
        <v>0</v>
      </c>
      <c r="I8" s="151">
        <f>+F8-H8</f>
        <v>4.8</v>
      </c>
      <c r="J8" s="152">
        <f>+Munka3!B20</f>
        <v>4.8</v>
      </c>
      <c r="K8" s="227">
        <f aca="true" t="shared" si="6" ref="K8:K13">+$L$14/$J$14</f>
        <v>0.0523469767441859</v>
      </c>
      <c r="L8" s="126">
        <f>+J8*K8</f>
        <v>0.2512654883720923</v>
      </c>
      <c r="M8" s="151">
        <f>+J8-L8</f>
        <v>4.548734511627908</v>
      </c>
    </row>
    <row r="9" spans="1:13" ht="30.75" customHeight="1">
      <c r="A9" s="136" t="s">
        <v>56</v>
      </c>
      <c r="B9" s="152">
        <f>+Munka3!B10</f>
        <v>3.2</v>
      </c>
      <c r="C9" s="150">
        <f t="shared" si="3"/>
        <v>0</v>
      </c>
      <c r="D9" s="126">
        <f t="shared" si="4"/>
        <v>0</v>
      </c>
      <c r="E9" s="151">
        <f t="shared" si="0"/>
        <v>3.2</v>
      </c>
      <c r="F9" s="152">
        <f>+Munka3!B10</f>
        <v>3.2</v>
      </c>
      <c r="G9" s="150">
        <f t="shared" si="5"/>
        <v>0</v>
      </c>
      <c r="H9" s="126">
        <f>+F9*G9</f>
        <v>0</v>
      </c>
      <c r="I9" s="151">
        <f t="shared" si="2"/>
        <v>3.2</v>
      </c>
      <c r="J9" s="152">
        <f>+Munka3!B23</f>
        <v>3.2</v>
      </c>
      <c r="K9" s="227">
        <f t="shared" si="6"/>
        <v>0.0523469767441859</v>
      </c>
      <c r="L9" s="126">
        <f>+J9*K9</f>
        <v>0.1675103255813949</v>
      </c>
      <c r="M9" s="151">
        <f t="shared" si="1"/>
        <v>3.0324896744186054</v>
      </c>
    </row>
    <row r="10" spans="1:13" ht="30.75" customHeight="1">
      <c r="A10" s="136" t="s">
        <v>57</v>
      </c>
      <c r="B10" s="152">
        <v>3</v>
      </c>
      <c r="C10" s="150">
        <f t="shared" si="3"/>
        <v>0</v>
      </c>
      <c r="D10" s="126">
        <f t="shared" si="4"/>
        <v>0</v>
      </c>
      <c r="E10" s="151">
        <f t="shared" si="0"/>
        <v>3</v>
      </c>
      <c r="F10" s="152">
        <v>3</v>
      </c>
      <c r="G10" s="150">
        <f t="shared" si="5"/>
        <v>0</v>
      </c>
      <c r="H10" s="126">
        <f>+F10*G10</f>
        <v>0</v>
      </c>
      <c r="I10" s="151">
        <f t="shared" si="2"/>
        <v>3</v>
      </c>
      <c r="J10" s="152">
        <v>3</v>
      </c>
      <c r="K10" s="227">
        <f t="shared" si="6"/>
        <v>0.0523469767441859</v>
      </c>
      <c r="L10" s="126">
        <f>+J10*K10</f>
        <v>0.1570409302325577</v>
      </c>
      <c r="M10" s="151">
        <f t="shared" si="1"/>
        <v>2.8429590697674425</v>
      </c>
    </row>
    <row r="11" spans="1:13" ht="30.75" customHeight="1">
      <c r="A11" s="136" t="s">
        <v>58</v>
      </c>
      <c r="B11" s="152">
        <f>+Munka1!E5</f>
        <v>7</v>
      </c>
      <c r="C11" s="150">
        <f t="shared" si="3"/>
        <v>0</v>
      </c>
      <c r="D11" s="126">
        <f t="shared" si="4"/>
        <v>0</v>
      </c>
      <c r="E11" s="151">
        <f t="shared" si="0"/>
        <v>7</v>
      </c>
      <c r="F11" s="152">
        <f>+Munka1!E5</f>
        <v>7</v>
      </c>
      <c r="G11" s="150">
        <f t="shared" si="5"/>
        <v>0</v>
      </c>
      <c r="H11" s="126">
        <f>+ROUNDUP(F11*G11,0)</f>
        <v>0</v>
      </c>
      <c r="I11" s="151">
        <f t="shared" si="2"/>
        <v>7</v>
      </c>
      <c r="J11" s="152">
        <f>+Munka1!E18</f>
        <v>7</v>
      </c>
      <c r="K11" s="227">
        <f t="shared" si="6"/>
        <v>0.0523469767441859</v>
      </c>
      <c r="L11" s="126">
        <f>+ROUNDUP(J11*K11,0)</f>
        <v>1</v>
      </c>
      <c r="M11" s="151">
        <f t="shared" si="1"/>
        <v>6</v>
      </c>
    </row>
    <row r="12" spans="1:13" ht="30.75" customHeight="1">
      <c r="A12" s="136" t="s">
        <v>59</v>
      </c>
      <c r="B12" s="152">
        <f>+Munka1!E6</f>
        <v>6</v>
      </c>
      <c r="C12" s="150">
        <f t="shared" si="3"/>
        <v>0</v>
      </c>
      <c r="D12" s="126">
        <f t="shared" si="4"/>
        <v>0</v>
      </c>
      <c r="E12" s="151">
        <f t="shared" si="0"/>
        <v>6</v>
      </c>
      <c r="F12" s="152">
        <f>+Munka1!E6</f>
        <v>6</v>
      </c>
      <c r="G12" s="150">
        <f t="shared" si="5"/>
        <v>0</v>
      </c>
      <c r="H12" s="126">
        <f>+F12*G12</f>
        <v>0</v>
      </c>
      <c r="I12" s="151">
        <f t="shared" si="2"/>
        <v>6</v>
      </c>
      <c r="J12" s="152">
        <f>+Munka1!E19</f>
        <v>6</v>
      </c>
      <c r="K12" s="227">
        <f t="shared" si="6"/>
        <v>0.0523469767441859</v>
      </c>
      <c r="L12" s="126">
        <f>+J12*K12</f>
        <v>0.3140818604651154</v>
      </c>
      <c r="M12" s="151">
        <f t="shared" si="1"/>
        <v>5.685918139534885</v>
      </c>
    </row>
    <row r="13" spans="1:13" ht="30.75" customHeight="1" thickBot="1">
      <c r="A13" s="137" t="s">
        <v>60</v>
      </c>
      <c r="B13" s="155">
        <f>+Munka1!E8</f>
        <v>9</v>
      </c>
      <c r="C13" s="153">
        <f t="shared" si="3"/>
        <v>0</v>
      </c>
      <c r="D13" s="127">
        <f t="shared" si="4"/>
        <v>0</v>
      </c>
      <c r="E13" s="154">
        <f t="shared" si="0"/>
        <v>9</v>
      </c>
      <c r="F13" s="155">
        <f>+Munka1!E8</f>
        <v>9</v>
      </c>
      <c r="G13" s="153">
        <f t="shared" si="5"/>
        <v>0</v>
      </c>
      <c r="H13" s="127">
        <f>+F13*G13</f>
        <v>0</v>
      </c>
      <c r="I13" s="154">
        <f t="shared" si="2"/>
        <v>9</v>
      </c>
      <c r="J13" s="155">
        <f>+Munka1!E21</f>
        <v>19</v>
      </c>
      <c r="K13" s="227">
        <f t="shared" si="6"/>
        <v>0.0523469767441859</v>
      </c>
      <c r="L13" s="127">
        <f>+J13*K13</f>
        <v>0.9945925581395321</v>
      </c>
      <c r="M13" s="154">
        <f t="shared" si="1"/>
        <v>18.005407441860466</v>
      </c>
    </row>
    <row r="14" spans="1:13" s="267" customFormat="1" ht="30.75" customHeight="1" thickBot="1">
      <c r="A14" s="268" t="s">
        <v>61</v>
      </c>
      <c r="B14" s="263">
        <f>+SUM(B8:B13)</f>
        <v>33</v>
      </c>
      <c r="C14" s="264">
        <f>+$D$14/$B$14</f>
        <v>0</v>
      </c>
      <c r="D14" s="265">
        <f>+IF(Munka4!B11&gt;Munka5!B7,Munka4!B11-Munka5!B7,0)</f>
        <v>0</v>
      </c>
      <c r="E14" s="266">
        <f>+B14-D14</f>
        <v>33</v>
      </c>
      <c r="F14" s="263">
        <f>+SUM(F8:F13)</f>
        <v>33</v>
      </c>
      <c r="G14" s="264">
        <f>+$H$14/$F$14</f>
        <v>0</v>
      </c>
      <c r="H14" s="265">
        <f>+IF(Munka4!C11&gt;Munka5!F7,Munka4!C11-Munka5!F7,0)</f>
        <v>0</v>
      </c>
      <c r="I14" s="266">
        <f>+F14-H14</f>
        <v>33</v>
      </c>
      <c r="J14" s="263">
        <f>+SUM(J8:J13)</f>
        <v>43</v>
      </c>
      <c r="K14" s="264">
        <f>+$L$14/$J$14</f>
        <v>0.0523469767441859</v>
      </c>
      <c r="L14" s="265">
        <f>+IF(Munka4!C11&gt;Munka5!J7,Munka4!C11-Munka5!J7,0)</f>
        <v>2.2509199999999936</v>
      </c>
      <c r="M14" s="266">
        <f t="shared" si="1"/>
        <v>40.749080000000006</v>
      </c>
    </row>
    <row r="15" spans="1:13" ht="30.75" customHeight="1">
      <c r="A15" s="145" t="s">
        <v>15</v>
      </c>
      <c r="B15" s="149">
        <f>+Munka1!E9</f>
        <v>0</v>
      </c>
      <c r="C15" s="147">
        <f>+$D$14/$B$14</f>
        <v>0</v>
      </c>
      <c r="D15" s="146">
        <v>0</v>
      </c>
      <c r="E15" s="148">
        <f>+B15-D15</f>
        <v>0</v>
      </c>
      <c r="F15" s="149">
        <f>+Munka1!E9</f>
        <v>0</v>
      </c>
      <c r="G15" s="147">
        <f>+$H$14/$F$14</f>
        <v>0</v>
      </c>
      <c r="H15" s="146">
        <f>+F15*G15</f>
        <v>0</v>
      </c>
      <c r="I15" s="148">
        <f>+F15-H15</f>
        <v>0</v>
      </c>
      <c r="J15" s="149">
        <f>+Munka1!E22</f>
        <v>0</v>
      </c>
      <c r="K15" s="147">
        <f>+$H$14/$F$14</f>
        <v>0</v>
      </c>
      <c r="L15" s="146">
        <f>+J15*K15</f>
        <v>0</v>
      </c>
      <c r="M15" s="148">
        <f t="shared" si="1"/>
        <v>0</v>
      </c>
    </row>
    <row r="16" spans="1:13" ht="30.75" customHeight="1" thickBot="1">
      <c r="A16" s="137" t="s">
        <v>17</v>
      </c>
      <c r="B16" s="155">
        <f>+Munka1!E11</f>
        <v>1</v>
      </c>
      <c r="C16" s="153">
        <f>+$D$14/$B$14</f>
        <v>0</v>
      </c>
      <c r="D16" s="127">
        <v>0</v>
      </c>
      <c r="E16" s="154">
        <f>+B16-D16</f>
        <v>1</v>
      </c>
      <c r="F16" s="155">
        <f>+Munka1!E11</f>
        <v>1</v>
      </c>
      <c r="G16" s="153">
        <f>+$H$14/$F$14</f>
        <v>0</v>
      </c>
      <c r="H16" s="127">
        <f>+F16*G16</f>
        <v>0</v>
      </c>
      <c r="I16" s="154">
        <f>+F16-H16</f>
        <v>1</v>
      </c>
      <c r="J16" s="155">
        <f>+Munka1!E24</f>
        <v>1</v>
      </c>
      <c r="K16" s="153">
        <f>+$H$14/$F$14</f>
        <v>0</v>
      </c>
      <c r="L16" s="127">
        <f>+J16*K16</f>
        <v>0</v>
      </c>
      <c r="M16" s="154">
        <f t="shared" si="1"/>
        <v>1</v>
      </c>
    </row>
    <row r="17" spans="1:13" s="232" customFormat="1" ht="30.75" customHeight="1" thickBot="1">
      <c r="A17" s="138" t="s">
        <v>62</v>
      </c>
      <c r="B17" s="228">
        <f>+B7+B14+B15+B16</f>
        <v>83</v>
      </c>
      <c r="C17" s="229">
        <f>+$D$17/$B$17</f>
        <v>0.5898602409638554</v>
      </c>
      <c r="D17" s="230">
        <f>+D7+D14+D15+D16</f>
        <v>48.9584</v>
      </c>
      <c r="E17" s="231">
        <f>+B17-D17</f>
        <v>34.0416</v>
      </c>
      <c r="F17" s="228">
        <f>+F7+F14+F15+F16</f>
        <v>93</v>
      </c>
      <c r="G17" s="229">
        <f>+H17/F17</f>
        <v>0.5510851612903225</v>
      </c>
      <c r="H17" s="230">
        <f>+H7+H14</f>
        <v>51.250919999999994</v>
      </c>
      <c r="I17" s="231">
        <f>+ROUNDUP((I7+I14+I15+I16),0)</f>
        <v>42</v>
      </c>
      <c r="J17" s="228">
        <f>+J7+J14+J15+J16</f>
        <v>93</v>
      </c>
      <c r="K17" s="229">
        <f>+L17/J17</f>
        <v>0.5510851612903225</v>
      </c>
      <c r="L17" s="230">
        <f>+L7+L14</f>
        <v>51.250919999999994</v>
      </c>
      <c r="M17" s="231">
        <f>+ROUNDUP((M7+M14+M15+M16),0)</f>
        <v>42</v>
      </c>
    </row>
    <row r="18" spans="1:13" ht="30.75" customHeight="1" thickBot="1">
      <c r="A18" s="158" t="s">
        <v>63</v>
      </c>
      <c r="B18" s="203">
        <f>+B6+B9+B10</f>
        <v>38.300000000000004</v>
      </c>
      <c r="C18" s="160">
        <f>+D18/B18</f>
        <v>0.8374085575744656</v>
      </c>
      <c r="D18" s="159">
        <f>+D6+D9+D15</f>
        <v>32.072747755102036</v>
      </c>
      <c r="E18" s="161">
        <f>+B18-D18</f>
        <v>6.227252244897969</v>
      </c>
      <c r="F18" s="162">
        <f>+F6+F9+F10</f>
        <v>38.300000000000004</v>
      </c>
      <c r="G18" s="156">
        <f>+H18/F18</f>
        <v>0.7280411258131609</v>
      </c>
      <c r="H18" s="163">
        <f>+H6+H9+H15</f>
        <v>27.883975118644067</v>
      </c>
      <c r="I18" s="157">
        <f>+ROUNDDOWN(F18-H18,0)</f>
        <v>10</v>
      </c>
      <c r="J18" s="162">
        <f>+J6+J9+J10</f>
        <v>38.300000000000004</v>
      </c>
      <c r="K18" s="156">
        <f>+L18/J18</f>
        <v>0.8424937421822818</v>
      </c>
      <c r="L18" s="163">
        <f>+L6+L9+L15</f>
        <v>32.2675103255814</v>
      </c>
      <c r="M18" s="157">
        <f>+ROUNDDOWN(J18-L18,0)</f>
        <v>6</v>
      </c>
    </row>
  </sheetData>
  <sheetProtection/>
  <printOptions horizontalCentered="1" verticalCentered="1"/>
  <pageMargins left="1.5748031496062993" right="0.7874015748031497" top="0.7874015748031497" bottom="0.8267716535433072" header="1.4960629921259843" footer="1.4173228346456694"/>
  <pageSetup horizontalDpi="300" verticalDpi="300" orientation="portrait" paperSize="9" scale="85" r:id="rId1"/>
  <headerFooter alignWithMargins="0">
    <oddHeader>&amp;C&amp;"Times New Roman CE,Félkövér"&amp;14Az "Általános Bank" kötelezettségeinek kielégítése
felszámolás esetén&amp;"HTimes,Bold"&amp;16
&amp;"Times New Roman CE,Normál"&amp;10 5. táblázat&amp;R
&amp;10
</oddHeader>
    <oddFooter>&amp;C&amp;"Times New Roman CE,Normál"&amp;10&amp;F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I8" sqref="I8"/>
    </sheetView>
  </sheetViews>
  <sheetFormatPr defaultColWidth="8.796875" defaultRowHeight="15"/>
  <cols>
    <col min="1" max="1" width="15.796875" style="1" customWidth="1"/>
    <col min="2" max="2" width="10.09765625" style="0" customWidth="1"/>
  </cols>
  <sheetData>
    <row r="1" spans="1:6" ht="15">
      <c r="A1" s="20"/>
      <c r="B1" s="38" t="s">
        <v>64</v>
      </c>
      <c r="C1" s="21" t="s">
        <v>22</v>
      </c>
      <c r="D1" s="19"/>
      <c r="E1" s="21" t="s">
        <v>65</v>
      </c>
      <c r="F1" s="19"/>
    </row>
    <row r="2" spans="1:6" ht="15">
      <c r="A2" s="48"/>
      <c r="B2" s="39" t="s">
        <v>66</v>
      </c>
      <c r="C2" s="41" t="s">
        <v>67</v>
      </c>
      <c r="D2" s="42" t="s">
        <v>68</v>
      </c>
      <c r="E2" s="34" t="s">
        <v>34</v>
      </c>
      <c r="F2" s="35" t="s">
        <v>69</v>
      </c>
    </row>
    <row r="3" spans="1:6" ht="15.75" thickBot="1">
      <c r="A3" s="45"/>
      <c r="B3" s="40" t="s">
        <v>70</v>
      </c>
      <c r="C3" s="36"/>
      <c r="D3" s="37"/>
      <c r="E3" s="36"/>
      <c r="F3" s="37"/>
    </row>
    <row r="4" spans="1:6" ht="15">
      <c r="A4" s="51" t="s">
        <v>71</v>
      </c>
      <c r="B4" s="52" t="e">
        <f>Munka1!#REF!*-1</f>
        <v>#REF!</v>
      </c>
      <c r="C4" s="53">
        <v>1</v>
      </c>
      <c r="D4" s="54" t="e">
        <f>+B4*C4</f>
        <v>#REF!</v>
      </c>
      <c r="E4" s="55" t="e">
        <f>+D4</f>
        <v>#REF!</v>
      </c>
      <c r="F4" s="56"/>
    </row>
    <row r="5" spans="1:6" ht="21.75" customHeight="1">
      <c r="A5" s="57" t="s">
        <v>72</v>
      </c>
      <c r="B5" s="50" t="e">
        <f>Munka1!#REF!*-1</f>
        <v>#REF!</v>
      </c>
      <c r="C5" s="29">
        <v>1</v>
      </c>
      <c r="D5" s="17" t="e">
        <f>+B5*C5</f>
        <v>#REF!</v>
      </c>
      <c r="E5" s="47" t="e">
        <f>+D5</f>
        <v>#REF!</v>
      </c>
      <c r="F5" s="58"/>
    </row>
    <row r="6" spans="1:6" ht="19.5" customHeight="1">
      <c r="A6" s="57" t="s">
        <v>73</v>
      </c>
      <c r="B6" s="59"/>
      <c r="C6" s="60"/>
      <c r="D6" s="60"/>
      <c r="E6" s="61">
        <v>0.1</v>
      </c>
      <c r="F6" s="18">
        <f>+E6*-1</f>
        <v>-0.1</v>
      </c>
    </row>
    <row r="7" spans="1:6" ht="15">
      <c r="A7" s="57" t="s">
        <v>74</v>
      </c>
      <c r="B7" s="59"/>
      <c r="C7" s="60"/>
      <c r="D7" s="60"/>
      <c r="E7" s="62"/>
      <c r="F7" s="18">
        <v>-0.2</v>
      </c>
    </row>
    <row r="8" spans="1:6" ht="15">
      <c r="A8" s="57" t="s">
        <v>75</v>
      </c>
      <c r="B8" s="63" t="e">
        <f>+Munka1!#REF!-Munka1!#REF!</f>
        <v>#REF!</v>
      </c>
      <c r="C8" s="29">
        <f>+Munka2!I7</f>
        <v>0.8</v>
      </c>
      <c r="D8" s="17" t="e">
        <f>+B8*C8</f>
        <v>#REF!</v>
      </c>
      <c r="E8" s="47" t="e">
        <f>+D8</f>
        <v>#REF!</v>
      </c>
      <c r="F8" s="58"/>
    </row>
    <row r="9" spans="1:6" ht="15">
      <c r="A9" s="57" t="s">
        <v>76</v>
      </c>
      <c r="B9" s="50" t="e">
        <f>Munka1!#REF!</f>
        <v>#REF!</v>
      </c>
      <c r="C9" s="29">
        <f>+Munka2!I10</f>
        <v>0</v>
      </c>
      <c r="D9" s="17" t="e">
        <f>+B9*C9</f>
        <v>#REF!</v>
      </c>
      <c r="E9" s="47" t="e">
        <f>+D9</f>
        <v>#REF!</v>
      </c>
      <c r="F9" s="58"/>
    </row>
    <row r="10" spans="1:6" ht="30">
      <c r="A10" s="57" t="s">
        <v>77</v>
      </c>
      <c r="B10" s="50" t="e">
        <f>Munka1!#REF!</f>
        <v>#REF!</v>
      </c>
      <c r="C10" s="29">
        <f>+Munka2!I7</f>
        <v>0.8</v>
      </c>
      <c r="D10" s="17" t="e">
        <f>+B10*C10</f>
        <v>#REF!</v>
      </c>
      <c r="E10" s="62"/>
      <c r="F10" s="46" t="e">
        <f>+D10</f>
        <v>#REF!</v>
      </c>
    </row>
    <row r="11" spans="1:6" ht="15">
      <c r="A11" s="57" t="s">
        <v>78</v>
      </c>
      <c r="B11" s="50" t="e">
        <f>Munka1!#REF!*-1</f>
        <v>#REF!</v>
      </c>
      <c r="C11" s="29">
        <v>1</v>
      </c>
      <c r="D11" s="17" t="e">
        <f>+B11*C11</f>
        <v>#REF!</v>
      </c>
      <c r="E11" s="62"/>
      <c r="F11" s="46" t="e">
        <f>+D11</f>
        <v>#REF!</v>
      </c>
    </row>
    <row r="12" spans="1:6" ht="33" customHeight="1" thickBot="1">
      <c r="A12" s="64" t="s">
        <v>79</v>
      </c>
      <c r="B12" s="65"/>
      <c r="C12" s="66"/>
      <c r="D12" s="66"/>
      <c r="E12" s="67">
        <v>0.4</v>
      </c>
      <c r="F12" s="68">
        <f>+E12*-1</f>
        <v>-0.4</v>
      </c>
    </row>
    <row r="13" spans="1:6" ht="15.75" thickBot="1">
      <c r="A13" s="33" t="s">
        <v>11</v>
      </c>
      <c r="B13" s="69"/>
      <c r="C13" s="69"/>
      <c r="D13" s="69"/>
      <c r="E13" s="70" t="e">
        <f>+SUM(E4:E12)</f>
        <v>#REF!</v>
      </c>
      <c r="F13" s="71" t="e">
        <f>+SUM(F4:F12)</f>
        <v>#REF!</v>
      </c>
    </row>
  </sheetData>
  <sheetProtection/>
  <printOptions horizontalCentered="1"/>
  <pageMargins left="0.7874015748031497" right="0.7874015748031497" top="1.3779527559055118" bottom="0.984251968503937" header="0.5118110236220472" footer="0.5118110236220472"/>
  <pageSetup orientation="portrait" paperSize="9" r:id="rId1"/>
  <headerFooter alignWithMargins="0">
    <oddHeader>&amp;CTehermegosztás az Iparbankház csendes kiürítése esetén
(március eleji ismeretek szerint)</oddHeader>
    <oddFooter>&amp;C&amp;F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E15" sqref="E15"/>
    </sheetView>
  </sheetViews>
  <sheetFormatPr defaultColWidth="8.796875" defaultRowHeight="15"/>
  <cols>
    <col min="1" max="1" width="22.69921875" style="27" customWidth="1"/>
    <col min="2" max="2" width="11.19921875" style="0" customWidth="1"/>
    <col min="3" max="3" width="12.19921875" style="25" customWidth="1"/>
    <col min="4" max="4" width="11.296875" style="0" customWidth="1"/>
    <col min="5" max="5" width="12" style="0" customWidth="1"/>
  </cols>
  <sheetData>
    <row r="1" ht="15.75" thickBot="1"/>
    <row r="2" spans="1:5" ht="30" customHeight="1" thickBot="1">
      <c r="A2" s="72"/>
      <c r="B2" s="12" t="s">
        <v>47</v>
      </c>
      <c r="C2" s="74" t="s">
        <v>80</v>
      </c>
      <c r="D2" s="12" t="s">
        <v>81</v>
      </c>
      <c r="E2" s="13" t="s">
        <v>50</v>
      </c>
    </row>
    <row r="3" spans="1:5" ht="19.5" customHeight="1">
      <c r="A3" s="51" t="s">
        <v>5</v>
      </c>
      <c r="B3" s="108">
        <f>+Munka1!E4</f>
        <v>67</v>
      </c>
      <c r="C3" s="109">
        <v>1</v>
      </c>
      <c r="D3" s="79">
        <f>+B3*C3</f>
        <v>67</v>
      </c>
      <c r="E3" s="80">
        <f>+B3-D3</f>
        <v>0</v>
      </c>
    </row>
    <row r="4" spans="1:5" ht="19.5" customHeight="1">
      <c r="A4" s="57" t="s">
        <v>58</v>
      </c>
      <c r="B4" s="17">
        <f>+Munka1!E5</f>
        <v>7</v>
      </c>
      <c r="C4" s="110">
        <v>1</v>
      </c>
      <c r="D4" s="28">
        <f>+B4*C4</f>
        <v>7</v>
      </c>
      <c r="E4" s="81">
        <f>+B4-D4</f>
        <v>0</v>
      </c>
    </row>
    <row r="5" spans="1:5" ht="24.75" customHeight="1">
      <c r="A5" s="57" t="s">
        <v>82</v>
      </c>
      <c r="B5" s="28" t="e">
        <f>+Munka1!#REF!</f>
        <v>#REF!</v>
      </c>
      <c r="C5" s="77">
        <v>1</v>
      </c>
      <c r="D5" s="28" t="e">
        <f>+B5*C5</f>
        <v>#REF!</v>
      </c>
      <c r="E5" s="81" t="e">
        <f>+B5-D5</f>
        <v>#REF!</v>
      </c>
    </row>
    <row r="6" spans="1:5" ht="19.5" customHeight="1" thickBot="1">
      <c r="A6" s="73" t="s">
        <v>11</v>
      </c>
      <c r="B6" s="111" t="e">
        <f>+B3+B4+B5</f>
        <v>#REF!</v>
      </c>
      <c r="C6" s="78">
        <v>1</v>
      </c>
      <c r="D6" s="82" t="e">
        <f>+B6*C6</f>
        <v>#REF!</v>
      </c>
      <c r="E6" s="83" t="e">
        <f>+B6-D6</f>
        <v>#REF!</v>
      </c>
    </row>
    <row r="7" spans="1:5" ht="19.5" customHeight="1" thickTop="1">
      <c r="A7" s="57" t="s">
        <v>83</v>
      </c>
      <c r="B7" s="112">
        <f>+Munka2!B7+Munka2!B10</f>
        <v>34</v>
      </c>
      <c r="C7" s="77">
        <f>+D7/B7</f>
        <v>0.6176470588235294</v>
      </c>
      <c r="D7" s="28">
        <f>+Munka2!D7+Munka2!D10</f>
        <v>21</v>
      </c>
      <c r="E7" s="81">
        <f>+B7-D7</f>
        <v>13</v>
      </c>
    </row>
    <row r="8" spans="1:5" ht="36.75" customHeight="1">
      <c r="A8" s="57" t="s">
        <v>84</v>
      </c>
      <c r="B8" s="113"/>
      <c r="C8" s="75"/>
      <c r="D8" s="28" t="e">
        <f>+D6-Munka1!B7-B11</f>
        <v>#REF!</v>
      </c>
      <c r="E8" s="84"/>
    </row>
    <row r="9" spans="1:5" ht="37.5" customHeight="1">
      <c r="A9" s="57" t="s">
        <v>85</v>
      </c>
      <c r="B9" s="113"/>
      <c r="C9" s="114"/>
      <c r="D9" s="28">
        <v>0.6</v>
      </c>
      <c r="E9" s="88"/>
    </row>
    <row r="10" spans="1:5" ht="19.5" customHeight="1" thickBot="1">
      <c r="A10" s="73" t="s">
        <v>86</v>
      </c>
      <c r="B10" s="31"/>
      <c r="C10" s="76"/>
      <c r="D10" s="111" t="e">
        <f>+D7-D8-D9</f>
        <v>#REF!</v>
      </c>
      <c r="E10" s="32"/>
    </row>
    <row r="11" spans="1:5" ht="19.5" customHeight="1" thickTop="1">
      <c r="A11" s="57" t="s">
        <v>72</v>
      </c>
      <c r="B11" s="28">
        <v>1.2</v>
      </c>
      <c r="C11" s="85"/>
      <c r="D11" s="86"/>
      <c r="E11" s="30"/>
    </row>
    <row r="12" spans="1:5" ht="24.75" customHeight="1">
      <c r="A12" s="57" t="s">
        <v>73</v>
      </c>
      <c r="B12" s="28">
        <v>0.4</v>
      </c>
      <c r="C12" s="85"/>
      <c r="D12" s="86"/>
      <c r="E12" s="30"/>
    </row>
    <row r="13" spans="1:5" ht="19.5" customHeight="1">
      <c r="A13" s="57" t="s">
        <v>87</v>
      </c>
      <c r="B13" s="28">
        <f>+B11+B12</f>
        <v>1.6</v>
      </c>
      <c r="C13" s="87"/>
      <c r="D13" s="86"/>
      <c r="E13" s="115"/>
    </row>
    <row r="14" spans="1:5" ht="33" customHeight="1">
      <c r="A14" s="57" t="s">
        <v>88</v>
      </c>
      <c r="B14" s="28">
        <v>0.6</v>
      </c>
      <c r="C14" s="77">
        <f>+C7</f>
        <v>0.6176470588235294</v>
      </c>
      <c r="D14" s="28">
        <f>+B14*C14</f>
        <v>0.37058823529411766</v>
      </c>
      <c r="E14" s="81">
        <f>+B14-D14</f>
        <v>0.22941176470588232</v>
      </c>
    </row>
    <row r="15" spans="1:5" ht="34.5" customHeight="1">
      <c r="A15" s="57" t="s">
        <v>89</v>
      </c>
      <c r="B15" s="86"/>
      <c r="C15" s="87"/>
      <c r="D15" s="28" t="e">
        <f>+D10-D14</f>
        <v>#REF!</v>
      </c>
      <c r="E15" s="88"/>
    </row>
    <row r="16" spans="1:5" ht="31.5" customHeight="1">
      <c r="A16" s="57" t="s">
        <v>90</v>
      </c>
      <c r="B16" s="28">
        <f>+B13-B14</f>
        <v>1</v>
      </c>
      <c r="C16" s="77" t="e">
        <f>+D15/(B16+B17)</f>
        <v>#REF!</v>
      </c>
      <c r="D16" s="28" t="e">
        <f>+B16*C16</f>
        <v>#REF!</v>
      </c>
      <c r="E16" s="81" t="e">
        <f>+B16-D16</f>
        <v>#REF!</v>
      </c>
    </row>
    <row r="17" spans="1:5" ht="15.75" thickBot="1">
      <c r="A17" s="73" t="s">
        <v>91</v>
      </c>
      <c r="B17" s="116">
        <v>1.9</v>
      </c>
      <c r="C17" s="78" t="e">
        <f>+D15/(B16+B17)</f>
        <v>#REF!</v>
      </c>
      <c r="D17" s="82" t="e">
        <f>+B17*C17</f>
        <v>#REF!</v>
      </c>
      <c r="E17" s="83" t="e">
        <f>+B17-D17</f>
        <v>#REF!</v>
      </c>
    </row>
    <row r="18" spans="1:5" ht="16.5" thickBot="1" thickTop="1">
      <c r="A18" s="64" t="s">
        <v>92</v>
      </c>
      <c r="B18" s="117">
        <f>+B13</f>
        <v>1.6</v>
      </c>
      <c r="C18" s="118" t="e">
        <f>+D18/B18</f>
        <v>#REF!</v>
      </c>
      <c r="D18" s="117" t="e">
        <f>+D14+D16</f>
        <v>#REF!</v>
      </c>
      <c r="E18" s="89" t="e">
        <f>+B18-D18</f>
        <v>#REF!</v>
      </c>
    </row>
    <row r="19" spans="1:5" ht="15">
      <c r="A19" s="26"/>
      <c r="B19" s="23"/>
      <c r="C19" s="24"/>
      <c r="D19" s="23"/>
      <c r="E19" s="23"/>
    </row>
    <row r="20" spans="1:5" ht="15">
      <c r="A20" s="26"/>
      <c r="B20" s="23"/>
      <c r="C20" s="24"/>
      <c r="D20" s="23"/>
      <c r="E20" s="23"/>
    </row>
    <row r="21" spans="1:5" ht="15">
      <c r="A21" s="26"/>
      <c r="B21" s="23"/>
      <c r="C21" s="24"/>
      <c r="D21" s="23"/>
      <c r="E21" s="23"/>
    </row>
    <row r="22" spans="1:5" ht="15">
      <c r="A22" s="26"/>
      <c r="B22" s="23"/>
      <c r="C22" s="24"/>
      <c r="D22" s="23"/>
      <c r="E22" s="23"/>
    </row>
    <row r="23" spans="1:5" ht="15">
      <c r="A23" s="26"/>
      <c r="B23" s="23"/>
      <c r="C23" s="24"/>
      <c r="D23" s="23"/>
      <c r="E23" s="23"/>
    </row>
    <row r="24" spans="1:5" ht="15">
      <c r="A24" s="26"/>
      <c r="B24" s="23"/>
      <c r="C24" s="24"/>
      <c r="D24" s="23"/>
      <c r="E24" s="23"/>
    </row>
    <row r="25" spans="1:5" ht="15">
      <c r="A25" s="26"/>
      <c r="B25" s="23"/>
      <c r="C25" s="24"/>
      <c r="D25" s="23"/>
      <c r="E25" s="23"/>
    </row>
    <row r="26" spans="1:5" ht="15">
      <c r="A26" s="26"/>
      <c r="B26" s="23"/>
      <c r="C26" s="24"/>
      <c r="D26" s="23"/>
      <c r="E26" s="23"/>
    </row>
    <row r="27" spans="1:5" ht="15">
      <c r="A27" s="26"/>
      <c r="B27" s="23"/>
      <c r="C27" s="24"/>
      <c r="D27" s="23"/>
      <c r="E27" s="23"/>
    </row>
    <row r="28" spans="1:5" ht="15">
      <c r="A28" s="26"/>
      <c r="B28" s="23"/>
      <c r="C28" s="24"/>
      <c r="D28" s="23"/>
      <c r="E28" s="23"/>
    </row>
    <row r="29" spans="1:5" ht="15">
      <c r="A29" s="26"/>
      <c r="B29" s="23"/>
      <c r="C29" s="24"/>
      <c r="D29" s="23"/>
      <c r="E29" s="23"/>
    </row>
    <row r="30" spans="1:5" ht="15">
      <c r="A30" s="26"/>
      <c r="B30" s="23"/>
      <c r="C30" s="24"/>
      <c r="D30" s="23"/>
      <c r="E30" s="23"/>
    </row>
    <row r="31" spans="1:5" ht="15">
      <c r="A31" s="26"/>
      <c r="B31" s="23"/>
      <c r="C31" s="24"/>
      <c r="D31" s="23"/>
      <c r="E31" s="23"/>
    </row>
    <row r="32" spans="1:5" ht="15">
      <c r="A32" s="26"/>
      <c r="B32" s="23"/>
      <c r="C32" s="24"/>
      <c r="D32" s="23"/>
      <c r="E32" s="23"/>
    </row>
    <row r="33" spans="1:5" ht="15">
      <c r="A33" s="26"/>
      <c r="B33" s="23"/>
      <c r="C33" s="24"/>
      <c r="D33" s="23"/>
      <c r="E33" s="23"/>
    </row>
    <row r="34" spans="1:5" ht="15">
      <c r="A34" s="26"/>
      <c r="B34" s="23"/>
      <c r="C34" s="24"/>
      <c r="D34" s="23"/>
      <c r="E34" s="23"/>
    </row>
    <row r="35" spans="1:5" ht="15">
      <c r="A35" s="26"/>
      <c r="B35" s="23"/>
      <c r="C35" s="24"/>
      <c r="D35" s="23"/>
      <c r="E35" s="23"/>
    </row>
    <row r="36" spans="1:5" ht="15">
      <c r="A36" s="26"/>
      <c r="B36" s="23"/>
      <c r="C36" s="24"/>
      <c r="D36" s="23"/>
      <c r="E36" s="23"/>
    </row>
    <row r="37" spans="1:5" ht="15">
      <c r="A37" s="26"/>
      <c r="B37" s="23"/>
      <c r="C37" s="24"/>
      <c r="D37" s="23"/>
      <c r="E37" s="23"/>
    </row>
    <row r="38" spans="1:5" ht="15">
      <c r="A38" s="26"/>
      <c r="B38" s="23"/>
      <c r="C38" s="24"/>
      <c r="D38" s="23"/>
      <c r="E38" s="23"/>
    </row>
    <row r="39" spans="1:5" ht="15">
      <c r="A39" s="26"/>
      <c r="B39" s="23"/>
      <c r="C39" s="24"/>
      <c r="D39" s="23"/>
      <c r="E39" s="23"/>
    </row>
    <row r="40" spans="1:5" ht="15">
      <c r="A40" s="26"/>
      <c r="B40" s="23"/>
      <c r="C40" s="24"/>
      <c r="D40" s="23"/>
      <c r="E40" s="23"/>
    </row>
    <row r="41" spans="1:5" ht="15">
      <c r="A41" s="26"/>
      <c r="B41" s="23"/>
      <c r="C41" s="24"/>
      <c r="D41" s="23"/>
      <c r="E41" s="23"/>
    </row>
    <row r="42" spans="1:5" ht="15">
      <c r="A42" s="26"/>
      <c r="B42" s="23"/>
      <c r="C42" s="24"/>
      <c r="D42" s="23"/>
      <c r="E42" s="23"/>
    </row>
    <row r="43" spans="1:5" ht="15">
      <c r="A43" s="26"/>
      <c r="B43" s="23"/>
      <c r="C43" s="24"/>
      <c r="D43" s="23"/>
      <c r="E43" s="23"/>
    </row>
    <row r="44" spans="1:5" ht="15">
      <c r="A44" s="26"/>
      <c r="B44" s="23"/>
      <c r="C44" s="24"/>
      <c r="D44" s="23"/>
      <c r="E44" s="23"/>
    </row>
    <row r="45" spans="1:5" ht="15">
      <c r="A45" s="26"/>
      <c r="B45" s="23"/>
      <c r="C45" s="24"/>
      <c r="D45" s="23"/>
      <c r="E45" s="23"/>
    </row>
    <row r="46" spans="1:5" ht="15">
      <c r="A46" s="26"/>
      <c r="B46" s="23"/>
      <c r="C46" s="24"/>
      <c r="D46" s="23"/>
      <c r="E46" s="23"/>
    </row>
    <row r="47" spans="1:5" ht="15">
      <c r="A47" s="26"/>
      <c r="B47" s="23"/>
      <c r="C47" s="24"/>
      <c r="D47" s="23"/>
      <c r="E47" s="23"/>
    </row>
    <row r="48" spans="1:5" ht="15">
      <c r="A48" s="26"/>
      <c r="B48" s="23"/>
      <c r="C48" s="24"/>
      <c r="D48" s="23"/>
      <c r="E48" s="23"/>
    </row>
    <row r="49" spans="1:5" ht="15">
      <c r="A49" s="26"/>
      <c r="B49" s="23"/>
      <c r="C49" s="24"/>
      <c r="D49" s="23"/>
      <c r="E49" s="23"/>
    </row>
    <row r="50" spans="1:5" ht="15">
      <c r="A50" s="26"/>
      <c r="B50" s="23"/>
      <c r="C50" s="24"/>
      <c r="D50" s="23"/>
      <c r="E50" s="23"/>
    </row>
    <row r="51" spans="1:5" ht="15">
      <c r="A51" s="26"/>
      <c r="B51" s="23"/>
      <c r="C51" s="24"/>
      <c r="D51" s="23"/>
      <c r="E51" s="23"/>
    </row>
    <row r="52" spans="1:5" ht="15">
      <c r="A52" s="26"/>
      <c r="B52" s="23"/>
      <c r="C52" s="24"/>
      <c r="D52" s="23"/>
      <c r="E52" s="2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105" r:id="rId1"/>
  <headerFooter alignWithMargins="0">
    <oddHeader>&amp;CAz Iparbankház kötelezettségeinek kielégítése novemberi csendes kiürítés esetén&amp;R
&amp;10Értékek Md Ft-ban
7. táblázat</oddHeader>
    <oddFooter>&amp;C&amp;F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8">
      <selection activeCell="D5" sqref="D5"/>
    </sheetView>
  </sheetViews>
  <sheetFormatPr defaultColWidth="8.796875" defaultRowHeight="15"/>
  <cols>
    <col min="1" max="1" width="15.296875" style="1" customWidth="1"/>
    <col min="2" max="2" width="10.796875" style="0" customWidth="1"/>
    <col min="3" max="3" width="9.796875" style="0" customWidth="1"/>
    <col min="4" max="4" width="10.296875" style="0" customWidth="1"/>
    <col min="5" max="5" width="9.796875" style="0" customWidth="1"/>
  </cols>
  <sheetData>
    <row r="1" ht="15.75" thickBot="1"/>
    <row r="2" spans="1:5" ht="29.25" customHeight="1" thickBot="1">
      <c r="A2" s="90"/>
      <c r="B2" s="12" t="s">
        <v>47</v>
      </c>
      <c r="C2" s="12" t="s">
        <v>48</v>
      </c>
      <c r="D2" s="12" t="s">
        <v>49</v>
      </c>
      <c r="E2" s="13" t="s">
        <v>50</v>
      </c>
    </row>
    <row r="3" spans="1:5" ht="30">
      <c r="A3" s="43" t="s">
        <v>93</v>
      </c>
      <c r="B3" s="4">
        <v>0.8</v>
      </c>
      <c r="C3" s="2">
        <v>1</v>
      </c>
      <c r="D3" s="4">
        <f>+B3*C3</f>
        <v>0.8</v>
      </c>
      <c r="E3" s="8">
        <f>+B3-D3</f>
        <v>0</v>
      </c>
    </row>
    <row r="4" spans="1:5" ht="30.75" thickBot="1">
      <c r="A4" s="43" t="s">
        <v>53</v>
      </c>
      <c r="B4" s="4">
        <f>+Munka3!C9</f>
        <v>0</v>
      </c>
      <c r="C4" s="2">
        <v>1</v>
      </c>
      <c r="D4" s="4">
        <f>+B4*C4</f>
        <v>0</v>
      </c>
      <c r="E4" s="8">
        <f>+B4-D4</f>
        <v>0</v>
      </c>
    </row>
    <row r="5" spans="1:5" ht="24.75" customHeight="1" thickBot="1">
      <c r="A5" s="72" t="s">
        <v>11</v>
      </c>
      <c r="B5" s="14">
        <f>+B3+B4</f>
        <v>0.8</v>
      </c>
      <c r="C5" s="15">
        <v>1</v>
      </c>
      <c r="D5" s="14">
        <f>+D3+D4</f>
        <v>0.8</v>
      </c>
      <c r="E5" s="16">
        <f>+B5-D5</f>
        <v>0</v>
      </c>
    </row>
    <row r="6" spans="1:5" ht="30">
      <c r="A6" s="43" t="s">
        <v>56</v>
      </c>
      <c r="B6" s="4">
        <f>+Munka3!C10</f>
        <v>0</v>
      </c>
      <c r="C6" s="2" t="e">
        <f>+(Munka2!$G$11-Munka04!$D$5)/Munka04!$B$11</f>
        <v>#REF!</v>
      </c>
      <c r="D6" s="4" t="e">
        <f aca="true" t="shared" si="0" ref="D6:D13">+B6*C6</f>
        <v>#REF!</v>
      </c>
      <c r="E6" s="8" t="e">
        <f>+B6-D6</f>
        <v>#REF!</v>
      </c>
    </row>
    <row r="7" spans="1:5" ht="15">
      <c r="A7" s="43" t="s">
        <v>94</v>
      </c>
      <c r="B7" s="4">
        <v>0</v>
      </c>
      <c r="C7" s="2" t="e">
        <f>+(Munka2!$G$11-Munka04!$D$5)/Munka04!$B$11</f>
        <v>#REF!</v>
      </c>
      <c r="D7" s="4" t="e">
        <f t="shared" si="0"/>
        <v>#REF!</v>
      </c>
      <c r="E7" s="8" t="e">
        <f>+B7-D7</f>
        <v>#REF!</v>
      </c>
    </row>
    <row r="8" spans="1:5" ht="30">
      <c r="A8" s="43" t="s">
        <v>59</v>
      </c>
      <c r="B8" s="4" t="e">
        <f>+Munka1!#REF!</f>
        <v>#REF!</v>
      </c>
      <c r="C8" s="2" t="e">
        <f>+(Munka2!$G$11-Munka04!$D$5)/Munka04!$B$11</f>
        <v>#REF!</v>
      </c>
      <c r="D8" s="4" t="e">
        <f t="shared" si="0"/>
        <v>#REF!</v>
      </c>
      <c r="E8" s="8" t="e">
        <f aca="true" t="shared" si="1" ref="E8:E13">+B8-D8</f>
        <v>#REF!</v>
      </c>
    </row>
    <row r="9" spans="1:5" ht="15">
      <c r="A9" s="43" t="s">
        <v>60</v>
      </c>
      <c r="B9" s="4" t="e">
        <f>+Munka1!#REF!</f>
        <v>#REF!</v>
      </c>
      <c r="C9" s="2" t="e">
        <f>+(Munka2!$G$11-Munka04!$D$5)/Munka04!$B$11</f>
        <v>#REF!</v>
      </c>
      <c r="D9" s="4" t="e">
        <f t="shared" si="0"/>
        <v>#REF!</v>
      </c>
      <c r="E9" s="8" t="e">
        <f t="shared" si="1"/>
        <v>#REF!</v>
      </c>
    </row>
    <row r="10" spans="1:5" ht="30.75" thickBot="1">
      <c r="A10" s="43" t="s">
        <v>95</v>
      </c>
      <c r="B10" s="4">
        <f>+Munka3!C11</f>
        <v>0</v>
      </c>
      <c r="C10" s="2" t="e">
        <f>+(Munka2!$G$11-Munka04!$D$5)/Munka04!$B$11</f>
        <v>#REF!</v>
      </c>
      <c r="D10" s="4" t="e">
        <f t="shared" si="0"/>
        <v>#REF!</v>
      </c>
      <c r="E10" s="8" t="e">
        <f t="shared" si="1"/>
        <v>#REF!</v>
      </c>
    </row>
    <row r="11" spans="1:5" ht="24.75" customHeight="1" thickBot="1">
      <c r="A11" s="72" t="s">
        <v>11</v>
      </c>
      <c r="B11" s="14" t="e">
        <f>+SUM(B6:B10)</f>
        <v>#REF!</v>
      </c>
      <c r="C11" s="15" t="e">
        <f>+(Munka2!$G$11-Munka04!$D$5)/Munka04!$B$11</f>
        <v>#REF!</v>
      </c>
      <c r="D11" s="14" t="e">
        <f t="shared" si="0"/>
        <v>#REF!</v>
      </c>
      <c r="E11" s="16" t="e">
        <f t="shared" si="1"/>
        <v>#REF!</v>
      </c>
    </row>
    <row r="12" spans="1:5" ht="15">
      <c r="A12" s="43" t="s">
        <v>96</v>
      </c>
      <c r="B12" s="4">
        <v>0.8</v>
      </c>
      <c r="C12" s="2">
        <v>0</v>
      </c>
      <c r="D12" s="4">
        <f t="shared" si="0"/>
        <v>0</v>
      </c>
      <c r="E12" s="8">
        <f t="shared" si="1"/>
        <v>0.8</v>
      </c>
    </row>
    <row r="13" spans="1:5" ht="15.75" thickBot="1">
      <c r="A13" s="44" t="s">
        <v>17</v>
      </c>
      <c r="B13" s="9">
        <v>0</v>
      </c>
      <c r="C13" s="10">
        <v>0</v>
      </c>
      <c r="D13" s="9">
        <f t="shared" si="0"/>
        <v>0</v>
      </c>
      <c r="E13" s="11">
        <f t="shared" si="1"/>
        <v>0</v>
      </c>
    </row>
    <row r="14" spans="1:5" ht="24.75" customHeight="1" thickBot="1">
      <c r="A14" s="72" t="s">
        <v>62</v>
      </c>
      <c r="B14" s="14" t="e">
        <f>+B5+B11+B12</f>
        <v>#REF!</v>
      </c>
      <c r="C14" s="15" t="e">
        <f>+D14/B14</f>
        <v>#REF!</v>
      </c>
      <c r="D14" s="14" t="e">
        <f>+D5+D11</f>
        <v>#REF!</v>
      </c>
      <c r="E14" s="16" t="e">
        <f>+B14-D14</f>
        <v>#REF!</v>
      </c>
    </row>
    <row r="15" spans="1:5" ht="15.75" thickBot="1">
      <c r="A15" s="90" t="s">
        <v>97</v>
      </c>
      <c r="B15" s="22">
        <f>+B4+B6+B12</f>
        <v>0.8</v>
      </c>
      <c r="C15" s="15" t="e">
        <f>+D15/B15</f>
        <v>#REF!</v>
      </c>
      <c r="D15" s="22" t="e">
        <f>+D4+D6+D12</f>
        <v>#REF!</v>
      </c>
      <c r="E15" s="16" t="e">
        <f>+B15-D15</f>
        <v>#REF!</v>
      </c>
    </row>
  </sheetData>
  <sheetProtection/>
  <printOptions horizontalCentered="1"/>
  <pageMargins left="0.7874015748031497" right="0.7874015748031497" top="2.1653543307086616" bottom="0.984251968503937" header="0.5118110236220472" footer="0.5118110236220472"/>
  <pageSetup orientation="portrait" paperSize="9" scale="140" r:id="rId1"/>
  <headerFooter alignWithMargins="0">
    <oddHeader>&amp;C&amp;"HTimes,Bold"Az Iparbankház Rt. kötelezettségeinek kielégítése november végi felszámolás esetén&amp;R&amp;10
Értékek Md . Ft-ban
4. táblázat</oddHeader>
    <oddFooter>&amp;C&amp;F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Iparbankház Rt. különböző formájú felszámolási formái</dc:title>
  <dc:subject/>
  <dc:creator>Marx László</dc:creator>
  <cp:keywords/>
  <dc:description/>
  <cp:lastModifiedBy>Fekete-Győr András</cp:lastModifiedBy>
  <cp:lastPrinted>2008-07-17T09:40:44Z</cp:lastPrinted>
  <dcterms:created xsi:type="dcterms:W3CDTF">2008-07-17T09:41:42Z</dcterms:created>
  <dcterms:modified xsi:type="dcterms:W3CDTF">2008-07-17T12:53:56Z</dcterms:modified>
  <cp:category/>
  <cp:version/>
  <cp:contentType/>
  <cp:contentStatus/>
</cp:coreProperties>
</file>